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总表" sheetId="1" r:id="rId1"/>
    <sheet name="噪音" sheetId="2" r:id="rId2"/>
    <sheet name="气" sheetId="3" r:id="rId3"/>
    <sheet name="水" sheetId="4" r:id="rId4"/>
  </sheets>
  <calcPr calcId="114210"/>
</workbook>
</file>

<file path=xl/calcChain.xml><?xml version="1.0" encoding="utf-8"?>
<calcChain xmlns="http://schemas.openxmlformats.org/spreadsheetml/2006/main">
  <c r="G26" i="1"/>
  <c r="K41" i="4"/>
  <c r="K42"/>
  <c r="K43"/>
  <c r="K44"/>
  <c r="K40"/>
  <c r="H41"/>
  <c r="H42"/>
  <c r="H43"/>
  <c r="H44"/>
  <c r="H40"/>
  <c r="E41"/>
  <c r="E42"/>
  <c r="E43"/>
  <c r="E44"/>
  <c r="E40"/>
  <c r="H34"/>
  <c r="H35"/>
  <c r="H36"/>
  <c r="H25"/>
  <c r="H26"/>
  <c r="H27"/>
  <c r="H15"/>
  <c r="H16"/>
  <c r="H17"/>
  <c r="H4"/>
  <c r="H5"/>
  <c r="H6"/>
  <c r="H7"/>
  <c r="H33"/>
  <c r="H32"/>
  <c r="H24"/>
  <c r="H23"/>
  <c r="H14"/>
  <c r="H13"/>
  <c r="H3"/>
  <c r="J27" i="2"/>
  <c r="J28"/>
  <c r="J29"/>
  <c r="F27"/>
  <c r="F28"/>
  <c r="F29"/>
  <c r="G26"/>
  <c r="H26"/>
  <c r="I26"/>
  <c r="J26"/>
  <c r="F26"/>
  <c r="J22"/>
  <c r="J23"/>
  <c r="J24"/>
  <c r="G21"/>
  <c r="H21"/>
  <c r="I21"/>
  <c r="J21"/>
  <c r="F22"/>
  <c r="F23"/>
  <c r="F24"/>
  <c r="F21"/>
  <c r="BR30" i="3"/>
  <c r="BR31"/>
  <c r="BR29"/>
  <c r="BQ31"/>
  <c r="BQ30"/>
  <c r="BQ29"/>
  <c r="BN29"/>
  <c r="BN15"/>
  <c r="BN16"/>
  <c r="BN14"/>
  <c r="BN7"/>
  <c r="BN8"/>
  <c r="BN6"/>
  <c r="BS15"/>
  <c r="BS16"/>
  <c r="BS7"/>
  <c r="BS8"/>
  <c r="BK7"/>
  <c r="BK8"/>
  <c r="BK15"/>
  <c r="BK16"/>
  <c r="BK14"/>
  <c r="BS29"/>
  <c r="BK29"/>
  <c r="BD16"/>
  <c r="AZ16"/>
  <c r="BD8"/>
  <c r="AZ8"/>
  <c r="AZ29"/>
  <c r="BD29"/>
  <c r="AO16"/>
  <c r="AO8"/>
  <c r="AK8"/>
  <c r="AK29"/>
  <c r="AO29"/>
  <c r="Z16"/>
  <c r="V16"/>
  <c r="Z8"/>
  <c r="V8"/>
  <c r="Z29"/>
  <c r="V29"/>
  <c r="K16"/>
  <c r="G16"/>
  <c r="G8"/>
  <c r="K8"/>
  <c r="G29"/>
  <c r="K29"/>
  <c r="K28"/>
  <c r="BN25"/>
  <c r="BN26"/>
  <c r="BN27"/>
  <c r="BN28"/>
  <c r="BN24"/>
  <c r="BK25"/>
  <c r="BK26"/>
  <c r="BK27"/>
  <c r="BK28"/>
  <c r="BK24"/>
  <c r="BS25"/>
  <c r="BS26"/>
  <c r="BS27"/>
  <c r="BS28"/>
  <c r="BS24"/>
  <c r="BS14"/>
  <c r="BS6"/>
  <c r="BK6"/>
  <c r="BN20"/>
  <c r="BN10"/>
  <c r="BN2"/>
  <c r="AZ28"/>
  <c r="BD28"/>
  <c r="BD27"/>
  <c r="AZ27"/>
  <c r="AZ26"/>
  <c r="BD26"/>
  <c r="AZ25"/>
  <c r="BD25"/>
  <c r="AZ24"/>
  <c r="BD24"/>
  <c r="AY20"/>
  <c r="AZ15"/>
  <c r="BD15"/>
  <c r="AZ14"/>
  <c r="BD14"/>
  <c r="AY10"/>
  <c r="AZ7"/>
  <c r="BD7"/>
  <c r="AZ6"/>
  <c r="BD6"/>
  <c r="AY2"/>
  <c r="AO28"/>
  <c r="AK28"/>
  <c r="AO27"/>
  <c r="AK27"/>
  <c r="AO26"/>
  <c r="AK26"/>
  <c r="AO25"/>
  <c r="AK25"/>
  <c r="AO24"/>
  <c r="AK24"/>
  <c r="AO15"/>
  <c r="AK15"/>
  <c r="AO14"/>
  <c r="AK14"/>
  <c r="AJ10"/>
  <c r="AK7"/>
  <c r="AO7"/>
  <c r="AK6"/>
  <c r="AO6"/>
  <c r="AJ2"/>
  <c r="V28"/>
  <c r="Z28"/>
  <c r="V27"/>
  <c r="Z27"/>
  <c r="V26"/>
  <c r="Z26"/>
  <c r="V25"/>
  <c r="Z25"/>
  <c r="V24"/>
  <c r="Z24"/>
  <c r="Z15"/>
  <c r="V15"/>
  <c r="V14"/>
  <c r="Z14"/>
  <c r="U10"/>
  <c r="Z7"/>
  <c r="V7"/>
  <c r="Z6"/>
  <c r="V6"/>
  <c r="U2"/>
  <c r="G28"/>
  <c r="G27"/>
  <c r="K27"/>
  <c r="G26"/>
  <c r="K26"/>
  <c r="G25"/>
  <c r="K25"/>
  <c r="G24"/>
  <c r="K24"/>
  <c r="K15"/>
  <c r="G15"/>
  <c r="G14"/>
  <c r="K14"/>
  <c r="F10"/>
  <c r="K7"/>
  <c r="G7"/>
  <c r="G6"/>
  <c r="K6"/>
  <c r="F2"/>
</calcChain>
</file>

<file path=xl/sharedStrings.xml><?xml version="1.0" encoding="utf-8"?>
<sst xmlns="http://schemas.openxmlformats.org/spreadsheetml/2006/main" count="626" uniqueCount="122">
  <si>
    <t>主要污染物及特征污染物名称</t>
    <phoneticPr fontId="1" type="noConversion"/>
  </si>
  <si>
    <t>噪声</t>
    <phoneticPr fontId="1" type="noConversion"/>
  </si>
  <si>
    <t>PH</t>
    <phoneticPr fontId="1" type="noConversion"/>
  </si>
  <si>
    <t>悬浮物</t>
    <phoneticPr fontId="1" type="noConversion"/>
  </si>
  <si>
    <t>氨氮</t>
    <phoneticPr fontId="1" type="noConversion"/>
  </si>
  <si>
    <t>COD</t>
    <phoneticPr fontId="1" type="noConversion"/>
  </si>
  <si>
    <t>BOD</t>
    <phoneticPr fontId="1" type="noConversion"/>
  </si>
  <si>
    <t>甲苯</t>
    <phoneticPr fontId="1" type="noConversion"/>
  </si>
  <si>
    <t>二甲苯</t>
    <phoneticPr fontId="1" type="noConversion"/>
  </si>
  <si>
    <t>烟尘</t>
    <phoneticPr fontId="1" type="noConversion"/>
  </si>
  <si>
    <t>二氧化硫</t>
    <phoneticPr fontId="1" type="noConversion"/>
  </si>
  <si>
    <t>氮氧化物</t>
    <phoneticPr fontId="1" type="noConversion"/>
  </si>
  <si>
    <t>排放方式</t>
    <phoneticPr fontId="1" type="noConversion"/>
  </si>
  <si>
    <t>排放口数量</t>
    <phoneticPr fontId="1" type="noConversion"/>
  </si>
  <si>
    <t>超标情况</t>
    <phoneticPr fontId="1" type="noConversion"/>
  </si>
  <si>
    <t>核定的排放总量</t>
    <phoneticPr fontId="1" type="noConversion"/>
  </si>
  <si>
    <t>无</t>
    <phoneticPr fontId="1" type="noConversion"/>
  </si>
  <si>
    <t>6—9</t>
    <phoneticPr fontId="1" type="noConversion"/>
  </si>
  <si>
    <t>能量间北侧</t>
    <phoneticPr fontId="1" type="noConversion"/>
  </si>
  <si>
    <t>EBS车间东北角</t>
    <phoneticPr fontId="1" type="noConversion"/>
  </si>
  <si>
    <t>0.087吨/年</t>
    <phoneticPr fontId="1" type="noConversion"/>
  </si>
  <si>
    <t>10.22吨/年</t>
    <phoneticPr fontId="1" type="noConversion"/>
  </si>
  <si>
    <t>0.626吨/年</t>
    <phoneticPr fontId="1" type="noConversion"/>
  </si>
  <si>
    <t>生活废水</t>
    <phoneticPr fontId="1" type="noConversion"/>
  </si>
  <si>
    <t>150mg/L</t>
    <phoneticPr fontId="1" type="noConversion"/>
  </si>
  <si>
    <t>25mg/L</t>
    <phoneticPr fontId="1" type="noConversion"/>
  </si>
  <si>
    <t>30mg/L</t>
    <phoneticPr fontId="1" type="noConversion"/>
  </si>
  <si>
    <t>12毫克/立方米</t>
    <phoneticPr fontId="1" type="noConversion"/>
  </si>
  <si>
    <t>40毫克/立方米</t>
    <phoneticPr fontId="1" type="noConversion"/>
  </si>
  <si>
    <t>70毫克/立方米</t>
    <phoneticPr fontId="1" type="noConversion"/>
  </si>
  <si>
    <t>100毫克/立方米</t>
    <phoneticPr fontId="1" type="noConversion"/>
  </si>
  <si>
    <t>500毫克/立方米</t>
    <phoneticPr fontId="1" type="noConversion"/>
  </si>
  <si>
    <t>400毫克/立方米</t>
    <phoneticPr fontId="1" type="noConversion"/>
  </si>
  <si>
    <t>执行污染物排放标准限值</t>
    <phoneticPr fontId="1" type="noConversion"/>
  </si>
  <si>
    <t>执行污染物排放标准</t>
  </si>
  <si>
    <t>《工业企业厂界环境噪声排放标准》   中3类区标准</t>
    <phoneticPr fontId="1" type="noConversion"/>
  </si>
  <si>
    <t>《污水综合排放标准》        （GB8978-1996）                  中二级水排放标准</t>
    <phoneticPr fontId="1" type="noConversion"/>
  </si>
  <si>
    <t>《危险废物焚烧污染控制标准》（GB18484-2001）表3规定限值</t>
    <phoneticPr fontId="1" type="noConversion"/>
  </si>
  <si>
    <t>-</t>
    <phoneticPr fontId="1" type="noConversion"/>
  </si>
  <si>
    <t>排放口位置</t>
    <phoneticPr fontId="1" type="noConversion"/>
  </si>
  <si>
    <t>附表一</t>
    <phoneticPr fontId="1" type="noConversion"/>
  </si>
  <si>
    <t>长春一汽综合瑞曼迪斯环保科技有限公司排污基本信息</t>
    <phoneticPr fontId="1" type="noConversion"/>
  </si>
  <si>
    <t>厂界噪声</t>
    <phoneticPr fontId="1" type="noConversion"/>
  </si>
  <si>
    <t>东侧厂界</t>
    <phoneticPr fontId="1" type="noConversion"/>
  </si>
  <si>
    <t>南侧厂界</t>
    <phoneticPr fontId="1" type="noConversion"/>
  </si>
  <si>
    <t>西侧厂界</t>
    <phoneticPr fontId="1" type="noConversion"/>
  </si>
  <si>
    <t>北侧厂界</t>
    <phoneticPr fontId="1" type="noConversion"/>
  </si>
  <si>
    <t>连续排放</t>
    <phoneticPr fontId="1" type="noConversion"/>
  </si>
  <si>
    <t>白昼：65分贝           夜间：55分贝</t>
    <phoneticPr fontId="1" type="noConversion"/>
  </si>
  <si>
    <t>《大气污染物综合排放标准》（GB16297-1996）二级排放标准</t>
    <phoneticPr fontId="1" type="noConversion"/>
  </si>
  <si>
    <t>苯</t>
    <phoneticPr fontId="1" type="noConversion"/>
  </si>
  <si>
    <t>废气</t>
    <phoneticPr fontId="1" type="noConversion"/>
  </si>
  <si>
    <t>连续排放</t>
    <phoneticPr fontId="1" type="noConversion"/>
  </si>
  <si>
    <t>无</t>
    <phoneticPr fontId="1" type="noConversion"/>
  </si>
  <si>
    <t>0.156吨/年</t>
    <phoneticPr fontId="1" type="noConversion"/>
  </si>
  <si>
    <t>2.227吨/年</t>
    <phoneticPr fontId="1" type="noConversion"/>
  </si>
  <si>
    <t>0.25吨/年</t>
    <phoneticPr fontId="1" type="noConversion"/>
  </si>
  <si>
    <t>(1)排放口</t>
  </si>
  <si>
    <t>1.排放口名称</t>
  </si>
  <si>
    <r>
      <rPr>
        <sz val="9"/>
        <rFont val="宋体"/>
        <charset val="134"/>
      </rPr>
      <t>废气排放口0</t>
    </r>
    <r>
      <rPr>
        <sz val="9"/>
        <rFont val="宋体"/>
        <charset val="134"/>
      </rPr>
      <t>1</t>
    </r>
  </si>
  <si>
    <t>2.排放口编号</t>
  </si>
  <si>
    <r>
      <rPr>
        <sz val="9"/>
        <rFont val="宋体"/>
        <charset val="134"/>
      </rPr>
      <t>z</t>
    </r>
    <r>
      <rPr>
        <sz val="9"/>
        <rFont val="宋体"/>
        <charset val="134"/>
      </rPr>
      <t>hfq01</t>
    </r>
  </si>
  <si>
    <t>3.废气排放量(万标立方米)</t>
  </si>
  <si>
    <t>4.数据来源</t>
  </si>
  <si>
    <t>E</t>
  </si>
  <si>
    <t>5.排放时间(小时)</t>
  </si>
  <si>
    <t>6.林格曼黑度(级)</t>
  </si>
  <si>
    <t>7.污染物名称</t>
  </si>
  <si>
    <t>排放浓度(毫克/立方米)</t>
  </si>
  <si>
    <t>排放速率(千克/小时)</t>
  </si>
  <si>
    <t>12.数据来源</t>
  </si>
  <si>
    <t>13.排放量(千克)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</si>
  <si>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8.执行标准值</t>
    </r>
  </si>
  <si>
    <t>9.实测浓度</t>
  </si>
  <si>
    <t>10.折算浓度</t>
  </si>
  <si>
    <t>9.排放速率(千克)</t>
  </si>
  <si>
    <r>
      <rPr>
        <sz val="9"/>
        <rFont val="宋体"/>
        <charset val="134"/>
      </rPr>
      <t>(</t>
    </r>
    <r>
      <rPr>
        <sz val="9"/>
        <rFont val="宋体"/>
        <charset val="134"/>
      </rPr>
      <t>1</t>
    </r>
    <r>
      <rPr>
        <sz val="9"/>
        <rFont val="宋体"/>
        <charset val="134"/>
      </rPr>
      <t>)甲苯</t>
    </r>
  </si>
  <si>
    <t>B</t>
  </si>
  <si>
    <r>
      <rPr>
        <sz val="9"/>
        <rFont val="宋体"/>
        <charset val="134"/>
      </rPr>
      <t>(</t>
    </r>
    <r>
      <rPr>
        <sz val="9"/>
        <rFont val="宋体"/>
        <charset val="134"/>
      </rPr>
      <t>2</t>
    </r>
    <r>
      <rPr>
        <sz val="9"/>
        <rFont val="宋体"/>
        <charset val="134"/>
      </rPr>
      <t>)二甲苯</t>
    </r>
  </si>
  <si>
    <r>
      <rPr>
        <sz val="9"/>
        <color indexed="8"/>
        <rFont val="宋体"/>
        <charset val="134"/>
      </rPr>
      <t>备注：表内指标关系：第13项=第3项×第9项×10</t>
    </r>
    <r>
      <rPr>
        <vertAlign val="superscript"/>
        <sz val="9"/>
        <color indexed="8"/>
        <rFont val="宋体"/>
        <charset val="134"/>
      </rPr>
      <t>-2</t>
    </r>
    <r>
      <rPr>
        <sz val="9"/>
        <color indexed="8"/>
        <rFont val="宋体"/>
        <charset val="134"/>
      </rPr>
      <t>=第5项×第11项（折算浓度或排放速率只要一项超标即为超标排放）</t>
    </r>
  </si>
  <si>
    <r>
      <rPr>
        <sz val="9"/>
        <rFont val="宋体"/>
        <charset val="134"/>
      </rPr>
      <t>废气排放口0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</si>
  <si>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z</t>
    </r>
    <r>
      <rPr>
        <sz val="9"/>
        <rFont val="宋体"/>
        <charset val="134"/>
      </rPr>
      <t>hfq02</t>
    </r>
  </si>
  <si>
    <r>
      <rPr>
        <sz val="9"/>
        <rFont val="宋体"/>
        <charset val="134"/>
      </rPr>
      <t>废气排放口0</t>
    </r>
    <r>
      <rPr>
        <sz val="9"/>
        <rFont val="宋体"/>
        <charset val="134"/>
      </rPr>
      <t>3</t>
    </r>
  </si>
  <si>
    <r>
      <rPr>
        <sz val="9"/>
        <rFont val="宋体"/>
        <charset val="134"/>
      </rPr>
      <t>z</t>
    </r>
    <r>
      <rPr>
        <sz val="9"/>
        <rFont val="宋体"/>
        <charset val="134"/>
      </rPr>
      <t>hfq03</t>
    </r>
  </si>
  <si>
    <r>
      <rPr>
        <sz val="9"/>
        <rFont val="宋体"/>
        <charset val="134"/>
      </rPr>
      <t>(</t>
    </r>
    <r>
      <rPr>
        <sz val="9"/>
        <rFont val="宋体"/>
        <charset val="134"/>
      </rPr>
      <t>1)氮氧化物</t>
    </r>
  </si>
  <si>
    <r>
      <rPr>
        <sz val="9"/>
        <rFont val="宋体"/>
        <charset val="134"/>
      </rPr>
      <t>(</t>
    </r>
    <r>
      <rPr>
        <sz val="9"/>
        <rFont val="宋体"/>
        <charset val="134"/>
      </rPr>
      <t>2)二氧化硫</t>
    </r>
  </si>
  <si>
    <r>
      <rPr>
        <sz val="9"/>
        <rFont val="宋体"/>
        <charset val="134"/>
      </rPr>
      <t>(</t>
    </r>
    <r>
      <rPr>
        <sz val="9"/>
        <rFont val="宋体"/>
        <charset val="134"/>
      </rPr>
      <t>3</t>
    </r>
    <r>
      <rPr>
        <sz val="9"/>
        <rFont val="宋体"/>
        <charset val="134"/>
      </rPr>
      <t>)烟尘</t>
    </r>
  </si>
  <si>
    <r>
      <rPr>
        <sz val="9"/>
        <rFont val="宋体"/>
        <charset val="134"/>
      </rPr>
      <t>(</t>
    </r>
    <r>
      <rPr>
        <sz val="9"/>
        <rFont val="宋体"/>
        <charset val="134"/>
      </rPr>
      <t>4)甲苯</t>
    </r>
  </si>
  <si>
    <r>
      <rPr>
        <sz val="9"/>
        <rFont val="宋体"/>
        <charset val="134"/>
      </rPr>
      <t>(</t>
    </r>
    <r>
      <rPr>
        <sz val="9"/>
        <rFont val="宋体"/>
        <charset val="134"/>
      </rPr>
      <t>5)二甲苯</t>
    </r>
  </si>
  <si>
    <t>排放值（2018年4个季度平均值）</t>
    <phoneticPr fontId="1" type="noConversion"/>
  </si>
  <si>
    <t>洗桶车间东侧、EBS车间北侧、能量间</t>
    <phoneticPr fontId="1" type="noConversion"/>
  </si>
  <si>
    <t>苯</t>
    <phoneticPr fontId="1" type="noConversion"/>
  </si>
  <si>
    <r>
      <t>0.0</t>
    </r>
    <r>
      <rPr>
        <sz val="14"/>
        <color indexed="8"/>
        <rFont val="宋体"/>
        <charset val="134"/>
      </rPr>
      <t>677</t>
    </r>
    <r>
      <rPr>
        <sz val="14"/>
        <color indexed="8"/>
        <rFont val="宋体"/>
        <charset val="134"/>
      </rPr>
      <t>毫克/立方米</t>
    </r>
    <phoneticPr fontId="1" type="noConversion"/>
  </si>
  <si>
    <r>
      <t>0.</t>
    </r>
    <r>
      <rPr>
        <sz val="14"/>
        <color indexed="8"/>
        <rFont val="宋体"/>
        <charset val="134"/>
      </rPr>
      <t>899</t>
    </r>
    <r>
      <rPr>
        <sz val="14"/>
        <color indexed="8"/>
        <rFont val="宋体"/>
        <charset val="134"/>
      </rPr>
      <t>毫克/立方米</t>
    </r>
    <phoneticPr fontId="1" type="noConversion"/>
  </si>
  <si>
    <r>
      <t>0.182</t>
    </r>
    <r>
      <rPr>
        <sz val="14"/>
        <color indexed="8"/>
        <rFont val="宋体"/>
        <charset val="134"/>
      </rPr>
      <t>毫克/立方米</t>
    </r>
    <phoneticPr fontId="1" type="noConversion"/>
  </si>
  <si>
    <t>南侧厂界</t>
  </si>
  <si>
    <t>三</t>
  </si>
  <si>
    <t>东侧厂界</t>
  </si>
  <si>
    <t>北侧厂界</t>
  </si>
  <si>
    <t>西侧厂界</t>
  </si>
  <si>
    <r>
      <t>白昼：58.75</t>
    </r>
    <r>
      <rPr>
        <sz val="14"/>
        <color indexed="8"/>
        <rFont val="宋体"/>
        <charset val="134"/>
      </rPr>
      <t>分贝，夜间：4</t>
    </r>
    <r>
      <rPr>
        <sz val="14"/>
        <color indexed="8"/>
        <rFont val="宋体"/>
        <charset val="134"/>
      </rPr>
      <t>6.125</t>
    </r>
    <r>
      <rPr>
        <sz val="14"/>
        <color indexed="8"/>
        <rFont val="宋体"/>
        <charset val="134"/>
      </rPr>
      <t xml:space="preserve">分贝     </t>
    </r>
    <phoneticPr fontId="1" type="noConversion"/>
  </si>
  <si>
    <r>
      <t>白昼：57.525</t>
    </r>
    <r>
      <rPr>
        <sz val="14"/>
        <color indexed="8"/>
        <rFont val="宋体"/>
        <charset val="134"/>
      </rPr>
      <t>分贝，夜间：43.</t>
    </r>
    <r>
      <rPr>
        <sz val="14"/>
        <color indexed="8"/>
        <rFont val="宋体"/>
        <charset val="134"/>
      </rPr>
      <t>625</t>
    </r>
    <r>
      <rPr>
        <sz val="14"/>
        <color indexed="8"/>
        <rFont val="宋体"/>
        <charset val="134"/>
      </rPr>
      <t>分贝</t>
    </r>
    <phoneticPr fontId="1" type="noConversion"/>
  </si>
  <si>
    <r>
      <t>白昼：55.925</t>
    </r>
    <r>
      <rPr>
        <sz val="14"/>
        <color indexed="8"/>
        <rFont val="宋体"/>
        <charset val="134"/>
      </rPr>
      <t>分贝，夜间：4</t>
    </r>
    <r>
      <rPr>
        <sz val="14"/>
        <color indexed="8"/>
        <rFont val="宋体"/>
        <charset val="134"/>
      </rPr>
      <t>3</t>
    </r>
    <r>
      <rPr>
        <sz val="14"/>
        <color indexed="8"/>
        <rFont val="宋体"/>
        <charset val="134"/>
      </rPr>
      <t xml:space="preserve">.1分贝 </t>
    </r>
    <phoneticPr fontId="1" type="noConversion"/>
  </si>
  <si>
    <r>
      <t>白昼：56.675</t>
    </r>
    <r>
      <rPr>
        <sz val="14"/>
        <color indexed="8"/>
        <rFont val="宋体"/>
        <charset val="134"/>
      </rPr>
      <t>分贝，夜间：4</t>
    </r>
    <r>
      <rPr>
        <sz val="14"/>
        <color indexed="8"/>
        <rFont val="宋体"/>
        <charset val="134"/>
      </rPr>
      <t>4.5</t>
    </r>
    <r>
      <rPr>
        <sz val="14"/>
        <color indexed="8"/>
        <rFont val="宋体"/>
        <charset val="134"/>
      </rPr>
      <t>分贝</t>
    </r>
    <phoneticPr fontId="1" type="noConversion"/>
  </si>
  <si>
    <t>废水排放口</t>
  </si>
  <si>
    <r>
      <rPr>
        <sz val="10"/>
        <rFont val="宋体"/>
        <charset val="134"/>
      </rPr>
      <t>z</t>
    </r>
    <r>
      <rPr>
        <sz val="10"/>
        <rFont val="宋体"/>
        <charset val="134"/>
      </rPr>
      <t>hfs01</t>
    </r>
  </si>
  <si>
    <t>3.废水排放量(吨)</t>
  </si>
  <si>
    <t>5.污染物名称</t>
  </si>
  <si>
    <t>6.执行标准值</t>
  </si>
  <si>
    <t>7.排放浓度(毫克/升)</t>
  </si>
  <si>
    <t>8.数据来源</t>
  </si>
  <si>
    <t>9.排放量(千克)</t>
  </si>
  <si>
    <t>1060（氨氮）</t>
  </si>
  <si>
    <t>1011（化学需氧量）</t>
  </si>
  <si>
    <t>ph</t>
    <phoneticPr fontId="13" type="noConversion"/>
  </si>
  <si>
    <t>悬浮物</t>
    <phoneticPr fontId="13" type="noConversion"/>
  </si>
  <si>
    <t>bod</t>
    <phoneticPr fontId="13" type="noConversion"/>
  </si>
  <si>
    <r>
      <t>6.</t>
    </r>
    <r>
      <rPr>
        <sz val="14"/>
        <color indexed="8"/>
        <rFont val="宋体"/>
        <charset val="134"/>
      </rPr>
      <t>977</t>
    </r>
    <r>
      <rPr>
        <sz val="14"/>
        <color indexed="8"/>
        <rFont val="宋体"/>
        <charset val="134"/>
      </rPr>
      <t>mg/L</t>
    </r>
    <phoneticPr fontId="1" type="noConversion"/>
  </si>
  <si>
    <r>
      <t>7</t>
    </r>
    <r>
      <rPr>
        <sz val="14"/>
        <color indexed="8"/>
        <rFont val="宋体"/>
        <charset val="134"/>
      </rPr>
      <t>3.75</t>
    </r>
    <r>
      <rPr>
        <sz val="14"/>
        <color indexed="8"/>
        <rFont val="宋体"/>
        <charset val="134"/>
      </rPr>
      <t>mg/L</t>
    </r>
    <phoneticPr fontId="1" type="noConversion"/>
  </si>
  <si>
    <r>
      <t>25.75</t>
    </r>
    <r>
      <rPr>
        <sz val="14"/>
        <color indexed="8"/>
        <rFont val="宋体"/>
        <charset val="134"/>
      </rPr>
      <t>mg/L</t>
    </r>
    <phoneticPr fontId="1" type="noConversion"/>
  </si>
  <si>
    <r>
      <t>2</t>
    </r>
    <r>
      <rPr>
        <sz val="14"/>
        <color indexed="8"/>
        <rFont val="宋体"/>
        <charset val="134"/>
      </rPr>
      <t>0.425</t>
    </r>
    <r>
      <rPr>
        <sz val="14"/>
        <color indexed="8"/>
        <rFont val="宋体"/>
        <charset val="134"/>
      </rPr>
      <t>mg/L</t>
    </r>
    <phoneticPr fontId="1" type="noConversion"/>
  </si>
  <si>
    <t>2018年排放总量（千克）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</si>
</sst>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.000_ "/>
  </numFmts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24"/>
      <color indexed="8"/>
      <name val="宋体"/>
      <charset val="134"/>
    </font>
    <font>
      <sz val="14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vertAlign val="superscript"/>
      <sz val="9"/>
      <color indexed="8"/>
      <name val="宋体"/>
      <charset val="134"/>
    </font>
    <font>
      <sz val="9"/>
      <name val="宋体"/>
      <charset val="134"/>
    </font>
    <font>
      <sz val="14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quotePrefix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left" vertical="center" wrapText="1"/>
    </xf>
    <xf numFmtId="0" fontId="1" fillId="2" borderId="7" xfId="0" quotePrefix="1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NumberFormat="1" applyFont="1" applyBorder="1" applyAlignment="1">
      <alignment vertical="center" wrapText="1"/>
    </xf>
    <xf numFmtId="0" fontId="0" fillId="0" borderId="0" xfId="0" applyNumberFormat="1">
      <alignment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8" fontId="1" fillId="0" borderId="6" xfId="0" applyNumberFormat="1" applyFont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178" fontId="7" fillId="2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" fillId="0" borderId="29" xfId="0" applyNumberFormat="1" applyFont="1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center" vertical="center" wrapText="1"/>
    </xf>
    <xf numFmtId="178" fontId="1" fillId="0" borderId="3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8" fontId="1" fillId="0" borderId="22" xfId="0" applyNumberFormat="1" applyFont="1" applyBorder="1" applyAlignment="1">
      <alignment horizontal="center" vertical="center" wrapText="1"/>
    </xf>
    <xf numFmtId="178" fontId="1" fillId="0" borderId="2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58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0</xdr:row>
      <xdr:rowOff>133350</xdr:rowOff>
    </xdr:from>
    <xdr:to>
      <xdr:col>0</xdr:col>
      <xdr:colOff>685800</xdr:colOff>
      <xdr:row>0</xdr:row>
      <xdr:rowOff>228600</xdr:rowOff>
    </xdr:to>
    <xdr:sp macro="" textlink="">
      <xdr:nvSpPr>
        <xdr:cNvPr id="2049" name="Text Box 24"/>
        <xdr:cNvSpPr txBox="1">
          <a:spLocks noChangeArrowheads="1"/>
        </xdr:cNvSpPr>
      </xdr:nvSpPr>
      <xdr:spPr bwMode="auto">
        <a:xfrm flipV="1">
          <a:off x="685800" y="1333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1333500</xdr:colOff>
      <xdr:row>0</xdr:row>
      <xdr:rowOff>133350</xdr:rowOff>
    </xdr:from>
    <xdr:to>
      <xdr:col>3</xdr:col>
      <xdr:colOff>876300</xdr:colOff>
      <xdr:row>0</xdr:row>
      <xdr:rowOff>228600</xdr:rowOff>
    </xdr:to>
    <xdr:sp macro="" textlink="">
      <xdr:nvSpPr>
        <xdr:cNvPr id="2050" name="Text Box 24"/>
        <xdr:cNvSpPr txBox="1">
          <a:spLocks noChangeArrowheads="1"/>
        </xdr:cNvSpPr>
      </xdr:nvSpPr>
      <xdr:spPr bwMode="auto">
        <a:xfrm flipV="1">
          <a:off x="2933700" y="1333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981075</xdr:colOff>
      <xdr:row>0</xdr:row>
      <xdr:rowOff>123825</xdr:rowOff>
    </xdr:from>
    <xdr:to>
      <xdr:col>7</xdr:col>
      <xdr:colOff>685800</xdr:colOff>
      <xdr:row>0</xdr:row>
      <xdr:rowOff>219075</xdr:rowOff>
    </xdr:to>
    <xdr:sp macro="" textlink="">
      <xdr:nvSpPr>
        <xdr:cNvPr id="2051" name="Text Box 24"/>
        <xdr:cNvSpPr txBox="1">
          <a:spLocks noChangeArrowheads="1"/>
        </xdr:cNvSpPr>
      </xdr:nvSpPr>
      <xdr:spPr bwMode="auto">
        <a:xfrm flipV="1">
          <a:off x="5676900" y="123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285750</xdr:colOff>
      <xdr:row>1</xdr:row>
      <xdr:rowOff>85725</xdr:rowOff>
    </xdr:from>
    <xdr:to>
      <xdr:col>2</xdr:col>
      <xdr:colOff>400050</xdr:colOff>
      <xdr:row>1</xdr:row>
      <xdr:rowOff>180975</xdr:rowOff>
    </xdr:to>
    <xdr:sp macro="" textlink="">
      <xdr:nvSpPr>
        <xdr:cNvPr id="2052" name="Text Box 24"/>
        <xdr:cNvSpPr txBox="1">
          <a:spLocks noChangeArrowheads="1"/>
        </xdr:cNvSpPr>
      </xdr:nvSpPr>
      <xdr:spPr bwMode="auto">
        <a:xfrm flipV="1">
          <a:off x="1657350" y="390525"/>
          <a:ext cx="114300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476250</xdr:colOff>
      <xdr:row>1</xdr:row>
      <xdr:rowOff>104775</xdr:rowOff>
    </xdr:from>
    <xdr:to>
      <xdr:col>6</xdr:col>
      <xdr:colOff>590550</xdr:colOff>
      <xdr:row>1</xdr:row>
      <xdr:rowOff>200025</xdr:rowOff>
    </xdr:to>
    <xdr:sp macro="" textlink="">
      <xdr:nvSpPr>
        <xdr:cNvPr id="2053" name="Text Box 24"/>
        <xdr:cNvSpPr txBox="1">
          <a:spLocks noChangeArrowheads="1"/>
        </xdr:cNvSpPr>
      </xdr:nvSpPr>
      <xdr:spPr bwMode="auto">
        <a:xfrm flipV="1">
          <a:off x="4781550" y="409575"/>
          <a:ext cx="11430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885825</xdr:colOff>
      <xdr:row>10</xdr:row>
      <xdr:rowOff>133350</xdr:rowOff>
    </xdr:from>
    <xdr:to>
      <xdr:col>0</xdr:col>
      <xdr:colOff>685800</xdr:colOff>
      <xdr:row>10</xdr:row>
      <xdr:rowOff>228600</xdr:rowOff>
    </xdr:to>
    <xdr:sp macro="" textlink="">
      <xdr:nvSpPr>
        <xdr:cNvPr id="2054" name="Text Box 24"/>
        <xdr:cNvSpPr txBox="1">
          <a:spLocks noChangeArrowheads="1"/>
        </xdr:cNvSpPr>
      </xdr:nvSpPr>
      <xdr:spPr bwMode="auto">
        <a:xfrm flipV="1">
          <a:off x="685800" y="23145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1333500</xdr:colOff>
      <xdr:row>10</xdr:row>
      <xdr:rowOff>133350</xdr:rowOff>
    </xdr:from>
    <xdr:to>
      <xdr:col>3</xdr:col>
      <xdr:colOff>876300</xdr:colOff>
      <xdr:row>10</xdr:row>
      <xdr:rowOff>228600</xdr:rowOff>
    </xdr:to>
    <xdr:sp macro="" textlink="">
      <xdr:nvSpPr>
        <xdr:cNvPr id="2055" name="Text Box 24"/>
        <xdr:cNvSpPr txBox="1">
          <a:spLocks noChangeArrowheads="1"/>
        </xdr:cNvSpPr>
      </xdr:nvSpPr>
      <xdr:spPr bwMode="auto">
        <a:xfrm flipV="1">
          <a:off x="2933700" y="23145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981075</xdr:colOff>
      <xdr:row>10</xdr:row>
      <xdr:rowOff>123825</xdr:rowOff>
    </xdr:from>
    <xdr:to>
      <xdr:col>7</xdr:col>
      <xdr:colOff>685800</xdr:colOff>
      <xdr:row>10</xdr:row>
      <xdr:rowOff>219075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 flipV="1">
          <a:off x="5676900" y="2305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285750</xdr:colOff>
      <xdr:row>11</xdr:row>
      <xdr:rowOff>85725</xdr:rowOff>
    </xdr:from>
    <xdr:to>
      <xdr:col>2</xdr:col>
      <xdr:colOff>400050</xdr:colOff>
      <xdr:row>11</xdr:row>
      <xdr:rowOff>180975</xdr:rowOff>
    </xdr:to>
    <xdr:sp macro="" textlink="">
      <xdr:nvSpPr>
        <xdr:cNvPr id="2057" name="Text Box 24"/>
        <xdr:cNvSpPr txBox="1">
          <a:spLocks noChangeArrowheads="1"/>
        </xdr:cNvSpPr>
      </xdr:nvSpPr>
      <xdr:spPr bwMode="auto">
        <a:xfrm flipV="1">
          <a:off x="1657350" y="2571750"/>
          <a:ext cx="114300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476250</xdr:colOff>
      <xdr:row>11</xdr:row>
      <xdr:rowOff>104775</xdr:rowOff>
    </xdr:from>
    <xdr:to>
      <xdr:col>6</xdr:col>
      <xdr:colOff>590550</xdr:colOff>
      <xdr:row>11</xdr:row>
      <xdr:rowOff>200025</xdr:rowOff>
    </xdr:to>
    <xdr:sp macro="" textlink="">
      <xdr:nvSpPr>
        <xdr:cNvPr id="2058" name="Text Box 24"/>
        <xdr:cNvSpPr txBox="1">
          <a:spLocks noChangeArrowheads="1"/>
        </xdr:cNvSpPr>
      </xdr:nvSpPr>
      <xdr:spPr bwMode="auto">
        <a:xfrm flipV="1">
          <a:off x="4781550" y="2590800"/>
          <a:ext cx="11430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885825</xdr:colOff>
      <xdr:row>20</xdr:row>
      <xdr:rowOff>133350</xdr:rowOff>
    </xdr:from>
    <xdr:to>
      <xdr:col>0</xdr:col>
      <xdr:colOff>685800</xdr:colOff>
      <xdr:row>20</xdr:row>
      <xdr:rowOff>228600</xdr:rowOff>
    </xdr:to>
    <xdr:sp macro="" textlink="">
      <xdr:nvSpPr>
        <xdr:cNvPr id="2059" name="Text Box 24"/>
        <xdr:cNvSpPr txBox="1">
          <a:spLocks noChangeArrowheads="1"/>
        </xdr:cNvSpPr>
      </xdr:nvSpPr>
      <xdr:spPr bwMode="auto">
        <a:xfrm flipV="1">
          <a:off x="685800" y="41624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1333500</xdr:colOff>
      <xdr:row>20</xdr:row>
      <xdr:rowOff>133350</xdr:rowOff>
    </xdr:from>
    <xdr:to>
      <xdr:col>3</xdr:col>
      <xdr:colOff>876300</xdr:colOff>
      <xdr:row>20</xdr:row>
      <xdr:rowOff>228600</xdr:rowOff>
    </xdr:to>
    <xdr:sp macro="" textlink="">
      <xdr:nvSpPr>
        <xdr:cNvPr id="2060" name="Text Box 24"/>
        <xdr:cNvSpPr txBox="1">
          <a:spLocks noChangeArrowheads="1"/>
        </xdr:cNvSpPr>
      </xdr:nvSpPr>
      <xdr:spPr bwMode="auto">
        <a:xfrm flipV="1">
          <a:off x="2933700" y="41624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981075</xdr:colOff>
      <xdr:row>20</xdr:row>
      <xdr:rowOff>123825</xdr:rowOff>
    </xdr:from>
    <xdr:to>
      <xdr:col>7</xdr:col>
      <xdr:colOff>685800</xdr:colOff>
      <xdr:row>20</xdr:row>
      <xdr:rowOff>219075</xdr:rowOff>
    </xdr:to>
    <xdr:sp macro="" textlink="">
      <xdr:nvSpPr>
        <xdr:cNvPr id="2061" name="Text Box 24"/>
        <xdr:cNvSpPr txBox="1">
          <a:spLocks noChangeArrowheads="1"/>
        </xdr:cNvSpPr>
      </xdr:nvSpPr>
      <xdr:spPr bwMode="auto">
        <a:xfrm flipV="1">
          <a:off x="5676900" y="41529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285750</xdr:colOff>
      <xdr:row>21</xdr:row>
      <xdr:rowOff>85725</xdr:rowOff>
    </xdr:from>
    <xdr:to>
      <xdr:col>2</xdr:col>
      <xdr:colOff>400050</xdr:colOff>
      <xdr:row>21</xdr:row>
      <xdr:rowOff>180975</xdr:rowOff>
    </xdr:to>
    <xdr:sp macro="" textlink="">
      <xdr:nvSpPr>
        <xdr:cNvPr id="2062" name="Text Box 24"/>
        <xdr:cNvSpPr txBox="1">
          <a:spLocks noChangeArrowheads="1"/>
        </xdr:cNvSpPr>
      </xdr:nvSpPr>
      <xdr:spPr bwMode="auto">
        <a:xfrm flipV="1">
          <a:off x="1657350" y="4419600"/>
          <a:ext cx="114300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476250</xdr:colOff>
      <xdr:row>21</xdr:row>
      <xdr:rowOff>104775</xdr:rowOff>
    </xdr:from>
    <xdr:to>
      <xdr:col>6</xdr:col>
      <xdr:colOff>590550</xdr:colOff>
      <xdr:row>21</xdr:row>
      <xdr:rowOff>200025</xdr:rowOff>
    </xdr:to>
    <xdr:sp macro="" textlink="">
      <xdr:nvSpPr>
        <xdr:cNvPr id="2063" name="Text Box 24"/>
        <xdr:cNvSpPr txBox="1">
          <a:spLocks noChangeArrowheads="1"/>
        </xdr:cNvSpPr>
      </xdr:nvSpPr>
      <xdr:spPr bwMode="auto">
        <a:xfrm flipV="1">
          <a:off x="4781550" y="4438650"/>
          <a:ext cx="11430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885825</xdr:colOff>
      <xdr:row>29</xdr:row>
      <xdr:rowOff>133350</xdr:rowOff>
    </xdr:from>
    <xdr:to>
      <xdr:col>0</xdr:col>
      <xdr:colOff>685800</xdr:colOff>
      <xdr:row>29</xdr:row>
      <xdr:rowOff>228600</xdr:rowOff>
    </xdr:to>
    <xdr:sp macro="" textlink="">
      <xdr:nvSpPr>
        <xdr:cNvPr id="2064" name="Text Box 24"/>
        <xdr:cNvSpPr txBox="1">
          <a:spLocks noChangeArrowheads="1"/>
        </xdr:cNvSpPr>
      </xdr:nvSpPr>
      <xdr:spPr bwMode="auto">
        <a:xfrm flipV="1">
          <a:off x="685800" y="5838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1333500</xdr:colOff>
      <xdr:row>29</xdr:row>
      <xdr:rowOff>133350</xdr:rowOff>
    </xdr:from>
    <xdr:to>
      <xdr:col>3</xdr:col>
      <xdr:colOff>876300</xdr:colOff>
      <xdr:row>29</xdr:row>
      <xdr:rowOff>228600</xdr:rowOff>
    </xdr:to>
    <xdr:sp macro="" textlink="">
      <xdr:nvSpPr>
        <xdr:cNvPr id="2065" name="Text Box 24"/>
        <xdr:cNvSpPr txBox="1">
          <a:spLocks noChangeArrowheads="1"/>
        </xdr:cNvSpPr>
      </xdr:nvSpPr>
      <xdr:spPr bwMode="auto">
        <a:xfrm flipV="1">
          <a:off x="2933700" y="5838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981075</xdr:colOff>
      <xdr:row>29</xdr:row>
      <xdr:rowOff>123825</xdr:rowOff>
    </xdr:from>
    <xdr:to>
      <xdr:col>7</xdr:col>
      <xdr:colOff>685800</xdr:colOff>
      <xdr:row>29</xdr:row>
      <xdr:rowOff>219075</xdr:rowOff>
    </xdr:to>
    <xdr:sp macro="" textlink="">
      <xdr:nvSpPr>
        <xdr:cNvPr id="2066" name="Text Box 24"/>
        <xdr:cNvSpPr txBox="1">
          <a:spLocks noChangeArrowheads="1"/>
        </xdr:cNvSpPr>
      </xdr:nvSpPr>
      <xdr:spPr bwMode="auto">
        <a:xfrm flipV="1">
          <a:off x="5676900" y="58293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285750</xdr:colOff>
      <xdr:row>30</xdr:row>
      <xdr:rowOff>85725</xdr:rowOff>
    </xdr:from>
    <xdr:to>
      <xdr:col>2</xdr:col>
      <xdr:colOff>400050</xdr:colOff>
      <xdr:row>30</xdr:row>
      <xdr:rowOff>180975</xdr:rowOff>
    </xdr:to>
    <xdr:sp macro="" textlink="">
      <xdr:nvSpPr>
        <xdr:cNvPr id="2067" name="Text Box 24"/>
        <xdr:cNvSpPr txBox="1">
          <a:spLocks noChangeArrowheads="1"/>
        </xdr:cNvSpPr>
      </xdr:nvSpPr>
      <xdr:spPr bwMode="auto">
        <a:xfrm flipV="1">
          <a:off x="1657350" y="6096000"/>
          <a:ext cx="114300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476250</xdr:colOff>
      <xdr:row>30</xdr:row>
      <xdr:rowOff>104775</xdr:rowOff>
    </xdr:from>
    <xdr:to>
      <xdr:col>6</xdr:col>
      <xdr:colOff>590550</xdr:colOff>
      <xdr:row>30</xdr:row>
      <xdr:rowOff>200025</xdr:rowOff>
    </xdr:to>
    <xdr:sp macro="" textlink="">
      <xdr:nvSpPr>
        <xdr:cNvPr id="2068" name="Text Box 24"/>
        <xdr:cNvSpPr txBox="1">
          <a:spLocks noChangeArrowheads="1"/>
        </xdr:cNvSpPr>
      </xdr:nvSpPr>
      <xdr:spPr bwMode="auto">
        <a:xfrm flipV="1">
          <a:off x="4781550" y="6115050"/>
          <a:ext cx="11430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885825</xdr:colOff>
      <xdr:row>37</xdr:row>
      <xdr:rowOff>133350</xdr:rowOff>
    </xdr:from>
    <xdr:to>
      <xdr:col>0</xdr:col>
      <xdr:colOff>685800</xdr:colOff>
      <xdr:row>37</xdr:row>
      <xdr:rowOff>228600</xdr:rowOff>
    </xdr:to>
    <xdr:sp macro="" textlink="">
      <xdr:nvSpPr>
        <xdr:cNvPr id="2069" name="Text Box 24"/>
        <xdr:cNvSpPr txBox="1">
          <a:spLocks noChangeArrowheads="1"/>
        </xdr:cNvSpPr>
      </xdr:nvSpPr>
      <xdr:spPr bwMode="auto">
        <a:xfrm flipV="1">
          <a:off x="685800" y="7343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1333500</xdr:colOff>
      <xdr:row>37</xdr:row>
      <xdr:rowOff>133350</xdr:rowOff>
    </xdr:from>
    <xdr:to>
      <xdr:col>3</xdr:col>
      <xdr:colOff>876300</xdr:colOff>
      <xdr:row>37</xdr:row>
      <xdr:rowOff>228600</xdr:rowOff>
    </xdr:to>
    <xdr:sp macro="" textlink="">
      <xdr:nvSpPr>
        <xdr:cNvPr id="2070" name="Text Box 24"/>
        <xdr:cNvSpPr txBox="1">
          <a:spLocks noChangeArrowheads="1"/>
        </xdr:cNvSpPr>
      </xdr:nvSpPr>
      <xdr:spPr bwMode="auto">
        <a:xfrm flipV="1">
          <a:off x="2933700" y="7343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981075</xdr:colOff>
      <xdr:row>37</xdr:row>
      <xdr:rowOff>123825</xdr:rowOff>
    </xdr:from>
    <xdr:to>
      <xdr:col>7</xdr:col>
      <xdr:colOff>685800</xdr:colOff>
      <xdr:row>37</xdr:row>
      <xdr:rowOff>219075</xdr:rowOff>
    </xdr:to>
    <xdr:sp macro="" textlink="">
      <xdr:nvSpPr>
        <xdr:cNvPr id="2071" name="Text Box 24"/>
        <xdr:cNvSpPr txBox="1">
          <a:spLocks noChangeArrowheads="1"/>
        </xdr:cNvSpPr>
      </xdr:nvSpPr>
      <xdr:spPr bwMode="auto">
        <a:xfrm flipV="1">
          <a:off x="5676900" y="73342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285750</xdr:colOff>
      <xdr:row>38</xdr:row>
      <xdr:rowOff>85725</xdr:rowOff>
    </xdr:from>
    <xdr:to>
      <xdr:col>2</xdr:col>
      <xdr:colOff>400050</xdr:colOff>
      <xdr:row>38</xdr:row>
      <xdr:rowOff>180975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 flipV="1">
          <a:off x="1657350" y="7600950"/>
          <a:ext cx="114300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476250</xdr:colOff>
      <xdr:row>38</xdr:row>
      <xdr:rowOff>104775</xdr:rowOff>
    </xdr:from>
    <xdr:to>
      <xdr:col>6</xdr:col>
      <xdr:colOff>590550</xdr:colOff>
      <xdr:row>38</xdr:row>
      <xdr:rowOff>200025</xdr:rowOff>
    </xdr:to>
    <xdr:sp macro="" textlink="">
      <xdr:nvSpPr>
        <xdr:cNvPr id="2073" name="Text Box 24"/>
        <xdr:cNvSpPr txBox="1">
          <a:spLocks noChangeArrowheads="1"/>
        </xdr:cNvSpPr>
      </xdr:nvSpPr>
      <xdr:spPr bwMode="auto">
        <a:xfrm flipV="1">
          <a:off x="4781550" y="7620000"/>
          <a:ext cx="11430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H24" sqref="H24"/>
    </sheetView>
  </sheetViews>
  <sheetFormatPr defaultRowHeight="13.5"/>
  <cols>
    <col min="1" max="1" width="7.5" style="1" customWidth="1"/>
    <col min="2" max="2" width="11.25" style="1" customWidth="1"/>
    <col min="3" max="3" width="15.25" style="1" bestFit="1" customWidth="1"/>
    <col min="4" max="4" width="6.75" style="1" customWidth="1"/>
    <col min="5" max="5" width="31.375" style="1" customWidth="1"/>
    <col min="6" max="6" width="40.875" style="1" bestFit="1" customWidth="1"/>
    <col min="7" max="7" width="23.75" style="1" bestFit="1" customWidth="1"/>
    <col min="8" max="8" width="7.875" style="1" customWidth="1"/>
    <col min="9" max="9" width="33.875" style="1" bestFit="1" customWidth="1"/>
    <col min="10" max="10" width="24.125" style="1" customWidth="1"/>
    <col min="11" max="11" width="14.25" style="1" customWidth="1"/>
    <col min="12" max="16384" width="9" style="1"/>
  </cols>
  <sheetData>
    <row r="1" spans="1:11" ht="45" customHeight="1">
      <c r="A1" s="1" t="s">
        <v>40</v>
      </c>
      <c r="B1" s="53" t="s">
        <v>41</v>
      </c>
      <c r="C1" s="54"/>
      <c r="D1" s="54"/>
      <c r="E1" s="54"/>
      <c r="F1" s="54"/>
      <c r="G1" s="54"/>
      <c r="H1" s="54"/>
      <c r="I1" s="54"/>
      <c r="J1" s="54"/>
      <c r="K1" s="54"/>
    </row>
    <row r="2" spans="1:11" ht="55.5" customHeight="1">
      <c r="A2" s="57" t="s">
        <v>0</v>
      </c>
      <c r="B2" s="58"/>
      <c r="C2" s="3" t="s">
        <v>12</v>
      </c>
      <c r="D2" s="4" t="s">
        <v>13</v>
      </c>
      <c r="E2" s="3" t="s">
        <v>39</v>
      </c>
      <c r="F2" s="4" t="s">
        <v>89</v>
      </c>
      <c r="G2" s="4" t="s">
        <v>121</v>
      </c>
      <c r="H2" s="4" t="s">
        <v>14</v>
      </c>
      <c r="I2" s="4" t="s">
        <v>34</v>
      </c>
      <c r="J2" s="4" t="s">
        <v>33</v>
      </c>
      <c r="K2" s="4" t="s">
        <v>15</v>
      </c>
    </row>
    <row r="3" spans="1:11" ht="27" customHeight="1">
      <c r="A3" s="51" t="s">
        <v>23</v>
      </c>
      <c r="B3" s="3" t="s">
        <v>2</v>
      </c>
      <c r="C3" s="45" t="s">
        <v>47</v>
      </c>
      <c r="D3" s="45">
        <v>1</v>
      </c>
      <c r="E3" s="45" t="s">
        <v>19</v>
      </c>
      <c r="F3" s="3">
        <v>7.6749999999999998</v>
      </c>
      <c r="G3" s="3" t="s">
        <v>38</v>
      </c>
      <c r="H3" s="3" t="s">
        <v>16</v>
      </c>
      <c r="I3" s="51" t="s">
        <v>36</v>
      </c>
      <c r="J3" s="5" t="s">
        <v>17</v>
      </c>
      <c r="K3" s="3"/>
    </row>
    <row r="4" spans="1:11" ht="18.75">
      <c r="A4" s="51"/>
      <c r="B4" s="3" t="s">
        <v>3</v>
      </c>
      <c r="C4" s="45"/>
      <c r="D4" s="45"/>
      <c r="E4" s="45"/>
      <c r="F4" s="38" t="s">
        <v>119</v>
      </c>
      <c r="G4" s="6">
        <v>59.411999999999999</v>
      </c>
      <c r="H4" s="3" t="s">
        <v>16</v>
      </c>
      <c r="I4" s="51"/>
      <c r="J4" s="3" t="s">
        <v>24</v>
      </c>
      <c r="K4" s="3"/>
    </row>
    <row r="5" spans="1:11" ht="18.75">
      <c r="A5" s="51"/>
      <c r="B5" s="3" t="s">
        <v>4</v>
      </c>
      <c r="C5" s="45"/>
      <c r="D5" s="45"/>
      <c r="E5" s="45"/>
      <c r="F5" s="38" t="s">
        <v>117</v>
      </c>
      <c r="G5" s="6">
        <v>16.873999999999999</v>
      </c>
      <c r="H5" s="3" t="s">
        <v>16</v>
      </c>
      <c r="I5" s="51"/>
      <c r="J5" s="3" t="s">
        <v>25</v>
      </c>
      <c r="K5" s="3"/>
    </row>
    <row r="6" spans="1:11" ht="18.75">
      <c r="A6" s="51"/>
      <c r="B6" s="3" t="s">
        <v>5</v>
      </c>
      <c r="C6" s="45"/>
      <c r="D6" s="45"/>
      <c r="E6" s="45"/>
      <c r="F6" s="38" t="s">
        <v>118</v>
      </c>
      <c r="G6" s="6">
        <v>176.148</v>
      </c>
      <c r="H6" s="3" t="s">
        <v>16</v>
      </c>
      <c r="I6" s="51"/>
      <c r="J6" s="3" t="s">
        <v>24</v>
      </c>
      <c r="K6" s="3"/>
    </row>
    <row r="7" spans="1:11" ht="18.75">
      <c r="A7" s="51"/>
      <c r="B7" s="3" t="s">
        <v>6</v>
      </c>
      <c r="C7" s="45"/>
      <c r="D7" s="45"/>
      <c r="E7" s="45"/>
      <c r="F7" s="38" t="s">
        <v>120</v>
      </c>
      <c r="G7" s="6">
        <v>47.6</v>
      </c>
      <c r="H7" s="3" t="s">
        <v>16</v>
      </c>
      <c r="I7" s="51"/>
      <c r="J7" s="3" t="s">
        <v>26</v>
      </c>
      <c r="K7" s="3"/>
    </row>
    <row r="8" spans="1:11" ht="18.75">
      <c r="A8" s="49" t="s">
        <v>51</v>
      </c>
      <c r="B8" s="7" t="s">
        <v>50</v>
      </c>
      <c r="C8" s="47" t="s">
        <v>52</v>
      </c>
      <c r="D8" s="46">
        <v>2</v>
      </c>
      <c r="E8" s="52" t="s">
        <v>90</v>
      </c>
      <c r="F8" s="31" t="s">
        <v>92</v>
      </c>
      <c r="G8" s="8">
        <v>7.7910000000000004</v>
      </c>
      <c r="H8" s="7" t="s">
        <v>53</v>
      </c>
      <c r="I8" s="49" t="s">
        <v>49</v>
      </c>
      <c r="J8" s="3" t="s">
        <v>27</v>
      </c>
      <c r="K8" s="3" t="s">
        <v>54</v>
      </c>
    </row>
    <row r="9" spans="1:11" ht="18.75" customHeight="1">
      <c r="A9" s="49"/>
      <c r="B9" s="3" t="s">
        <v>7</v>
      </c>
      <c r="C9" s="47"/>
      <c r="D9" s="47"/>
      <c r="E9" s="49"/>
      <c r="F9" s="31" t="s">
        <v>94</v>
      </c>
      <c r="G9" s="6">
        <v>21.443999999999999</v>
      </c>
      <c r="H9" s="3" t="s">
        <v>16</v>
      </c>
      <c r="I9" s="49"/>
      <c r="J9" s="3" t="s">
        <v>28</v>
      </c>
      <c r="K9" s="3" t="s">
        <v>55</v>
      </c>
    </row>
    <row r="10" spans="1:11" ht="18.75">
      <c r="A10" s="49"/>
      <c r="B10" s="3" t="s">
        <v>8</v>
      </c>
      <c r="C10" s="47"/>
      <c r="D10" s="48"/>
      <c r="E10" s="50"/>
      <c r="F10" s="31" t="s">
        <v>93</v>
      </c>
      <c r="G10" s="6">
        <v>9.4480000000000004</v>
      </c>
      <c r="H10" s="3" t="s">
        <v>16</v>
      </c>
      <c r="I10" s="50"/>
      <c r="J10" s="3" t="s">
        <v>29</v>
      </c>
      <c r="K10" s="3" t="s">
        <v>56</v>
      </c>
    </row>
    <row r="11" spans="1:11" ht="18.75">
      <c r="A11" s="49"/>
      <c r="B11" s="3" t="s">
        <v>9</v>
      </c>
      <c r="C11" s="47"/>
      <c r="D11" s="46">
        <v>1</v>
      </c>
      <c r="E11" s="46" t="s">
        <v>18</v>
      </c>
      <c r="F11" s="3">
        <v>47.575000000000003</v>
      </c>
      <c r="G11" s="6">
        <v>347.25</v>
      </c>
      <c r="H11" s="3" t="s">
        <v>16</v>
      </c>
      <c r="I11" s="52" t="s">
        <v>37</v>
      </c>
      <c r="J11" s="3" t="s">
        <v>30</v>
      </c>
      <c r="K11" s="3" t="s">
        <v>22</v>
      </c>
    </row>
    <row r="12" spans="1:11" ht="18.75">
      <c r="A12" s="49"/>
      <c r="B12" s="3" t="s">
        <v>10</v>
      </c>
      <c r="C12" s="47"/>
      <c r="D12" s="47"/>
      <c r="E12" s="47"/>
      <c r="F12" s="3">
        <v>3.0125000000000002</v>
      </c>
      <c r="G12" s="6">
        <v>22.158999999999999</v>
      </c>
      <c r="H12" s="3" t="s">
        <v>16</v>
      </c>
      <c r="I12" s="49"/>
      <c r="J12" s="3" t="s">
        <v>31</v>
      </c>
      <c r="K12" s="3" t="s">
        <v>20</v>
      </c>
    </row>
    <row r="13" spans="1:11" ht="18.75">
      <c r="A13" s="50"/>
      <c r="B13" s="3" t="s">
        <v>11</v>
      </c>
      <c r="C13" s="48"/>
      <c r="D13" s="48"/>
      <c r="E13" s="48"/>
      <c r="F13" s="3">
        <v>210.875</v>
      </c>
      <c r="G13" s="6">
        <v>1551.5060000000001</v>
      </c>
      <c r="H13" s="3" t="s">
        <v>16</v>
      </c>
      <c r="I13" s="50"/>
      <c r="J13" s="3" t="s">
        <v>32</v>
      </c>
      <c r="K13" s="3" t="s">
        <v>21</v>
      </c>
    </row>
    <row r="14" spans="1:11" ht="17.25" customHeight="1">
      <c r="A14" s="45" t="s">
        <v>1</v>
      </c>
      <c r="B14" s="45" t="s">
        <v>42</v>
      </c>
      <c r="C14" s="46"/>
      <c r="D14" s="46"/>
      <c r="E14" s="3" t="s">
        <v>43</v>
      </c>
      <c r="F14" s="37" t="s">
        <v>100</v>
      </c>
      <c r="G14" s="46"/>
      <c r="H14" s="46" t="s">
        <v>16</v>
      </c>
      <c r="I14" s="52" t="s">
        <v>35</v>
      </c>
      <c r="J14" s="52" t="s">
        <v>48</v>
      </c>
      <c r="K14" s="46"/>
    </row>
    <row r="15" spans="1:11" s="2" customFormat="1" ht="18.75">
      <c r="A15" s="45"/>
      <c r="B15" s="45"/>
      <c r="C15" s="55"/>
      <c r="D15" s="55"/>
      <c r="E15" s="3" t="s">
        <v>44</v>
      </c>
      <c r="F15" s="38" t="s">
        <v>101</v>
      </c>
      <c r="G15" s="47"/>
      <c r="H15" s="47"/>
      <c r="I15" s="47"/>
      <c r="J15" s="49"/>
      <c r="K15" s="47"/>
    </row>
    <row r="16" spans="1:11" s="2" customFormat="1" ht="18.75">
      <c r="A16" s="45"/>
      <c r="B16" s="45"/>
      <c r="C16" s="55"/>
      <c r="D16" s="55"/>
      <c r="E16" s="3" t="s">
        <v>45</v>
      </c>
      <c r="F16" s="38" t="s">
        <v>102</v>
      </c>
      <c r="G16" s="47"/>
      <c r="H16" s="47"/>
      <c r="I16" s="47"/>
      <c r="J16" s="49"/>
      <c r="K16" s="47"/>
    </row>
    <row r="17" spans="1:11" s="2" customFormat="1" ht="18.75">
      <c r="A17" s="45"/>
      <c r="B17" s="45"/>
      <c r="C17" s="56"/>
      <c r="D17" s="56"/>
      <c r="E17" s="3" t="s">
        <v>46</v>
      </c>
      <c r="F17" s="38" t="s">
        <v>103</v>
      </c>
      <c r="G17" s="48"/>
      <c r="H17" s="48"/>
      <c r="I17" s="48"/>
      <c r="J17" s="50"/>
      <c r="K17" s="48"/>
    </row>
    <row r="18" spans="1:11">
      <c r="A18" s="2"/>
      <c r="B18" s="2"/>
      <c r="C18" s="2"/>
    </row>
    <row r="19" spans="1:11">
      <c r="A19" s="2"/>
      <c r="B19" s="2"/>
      <c r="C19" s="2"/>
      <c r="F19" s="2"/>
    </row>
    <row r="20" spans="1:11">
      <c r="A20" s="2"/>
      <c r="B20" s="2"/>
      <c r="C20" s="2"/>
      <c r="F20" s="2"/>
    </row>
    <row r="21" spans="1:11">
      <c r="A21" s="2"/>
      <c r="B21" s="2"/>
      <c r="C21" s="2"/>
    </row>
    <row r="22" spans="1:11">
      <c r="A22" s="2"/>
      <c r="B22" s="2"/>
      <c r="C22" s="2"/>
    </row>
    <row r="23" spans="1:11">
      <c r="G23" s="1">
        <v>300</v>
      </c>
    </row>
    <row r="24" spans="1:11">
      <c r="G24" s="1">
        <v>24</v>
      </c>
    </row>
    <row r="25" spans="1:11">
      <c r="G25" s="1">
        <v>0.01</v>
      </c>
    </row>
    <row r="26" spans="1:11">
      <c r="G26" s="1">
        <f>G25*G24*G23</f>
        <v>72</v>
      </c>
    </row>
  </sheetData>
  <mergeCells count="24">
    <mergeCell ref="G14:G17"/>
    <mergeCell ref="B14:B17"/>
    <mergeCell ref="A2:B2"/>
    <mergeCell ref="I3:I7"/>
    <mergeCell ref="E3:E7"/>
    <mergeCell ref="E11:E13"/>
    <mergeCell ref="J14:J17"/>
    <mergeCell ref="I14:I17"/>
    <mergeCell ref="B1:K1"/>
    <mergeCell ref="C14:C17"/>
    <mergeCell ref="D14:D17"/>
    <mergeCell ref="C3:C7"/>
    <mergeCell ref="D3:D7"/>
    <mergeCell ref="D11:D13"/>
    <mergeCell ref="A14:A17"/>
    <mergeCell ref="K14:K17"/>
    <mergeCell ref="H14:H17"/>
    <mergeCell ref="A8:A13"/>
    <mergeCell ref="C8:C13"/>
    <mergeCell ref="A3:A7"/>
    <mergeCell ref="E8:E10"/>
    <mergeCell ref="I8:I10"/>
    <mergeCell ref="D8:D10"/>
    <mergeCell ref="I11:I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9"/>
  <sheetViews>
    <sheetView workbookViewId="0">
      <selection activeCell="L18" sqref="L18"/>
    </sheetView>
  </sheetViews>
  <sheetFormatPr defaultRowHeight="13.5"/>
  <sheetData>
    <row r="1" spans="2:10">
      <c r="B1" s="32" t="s">
        <v>95</v>
      </c>
      <c r="C1" s="33">
        <v>14</v>
      </c>
      <c r="D1" s="34" t="s">
        <v>96</v>
      </c>
      <c r="E1" s="35">
        <v>65</v>
      </c>
      <c r="F1" s="36">
        <v>57.5</v>
      </c>
      <c r="G1" s="35">
        <v>0</v>
      </c>
      <c r="H1" s="35">
        <v>0</v>
      </c>
      <c r="I1" s="35">
        <v>55</v>
      </c>
      <c r="J1" s="35">
        <v>42.7</v>
      </c>
    </row>
    <row r="2" spans="2:10">
      <c r="B2" s="32" t="s">
        <v>97</v>
      </c>
      <c r="C2" s="33">
        <v>14</v>
      </c>
      <c r="D2" s="34" t="s">
        <v>96</v>
      </c>
      <c r="E2" s="35">
        <v>65</v>
      </c>
      <c r="F2" s="35">
        <v>57.2</v>
      </c>
      <c r="G2" s="35">
        <v>0</v>
      </c>
      <c r="H2" s="35">
        <v>0</v>
      </c>
      <c r="I2" s="35">
        <v>55</v>
      </c>
      <c r="J2" s="35">
        <v>45.6</v>
      </c>
    </row>
    <row r="3" spans="2:10">
      <c r="B3" s="32" t="s">
        <v>98</v>
      </c>
      <c r="C3" s="33">
        <v>14</v>
      </c>
      <c r="D3" s="34" t="s">
        <v>96</v>
      </c>
      <c r="E3" s="35">
        <v>65</v>
      </c>
      <c r="F3" s="35">
        <v>57.8</v>
      </c>
      <c r="G3" s="35">
        <v>0</v>
      </c>
      <c r="H3" s="35">
        <v>0</v>
      </c>
      <c r="I3" s="35">
        <v>55</v>
      </c>
      <c r="J3" s="35">
        <v>45.9</v>
      </c>
    </row>
    <row r="4" spans="2:10">
      <c r="B4" s="32" t="s">
        <v>99</v>
      </c>
      <c r="C4" s="33">
        <v>14</v>
      </c>
      <c r="D4" s="34" t="s">
        <v>96</v>
      </c>
      <c r="E4" s="35">
        <v>65</v>
      </c>
      <c r="F4" s="35">
        <v>55.8</v>
      </c>
      <c r="G4" s="35">
        <v>0</v>
      </c>
      <c r="H4" s="35">
        <v>0</v>
      </c>
      <c r="I4" s="35">
        <v>55</v>
      </c>
      <c r="J4" s="35">
        <v>43.1</v>
      </c>
    </row>
    <row r="6" spans="2:10">
      <c r="B6" s="32" t="s">
        <v>95</v>
      </c>
      <c r="C6" s="33">
        <v>14</v>
      </c>
      <c r="D6" s="34" t="s">
        <v>96</v>
      </c>
      <c r="E6" s="35">
        <v>65</v>
      </c>
      <c r="F6" s="36">
        <v>57.8</v>
      </c>
      <c r="G6" s="35">
        <v>0</v>
      </c>
      <c r="H6" s="35">
        <v>0</v>
      </c>
      <c r="I6" s="35">
        <v>55</v>
      </c>
      <c r="J6" s="35">
        <v>43.5</v>
      </c>
    </row>
    <row r="7" spans="2:10">
      <c r="B7" s="32" t="s">
        <v>97</v>
      </c>
      <c r="C7" s="33">
        <v>14</v>
      </c>
      <c r="D7" s="34" t="s">
        <v>96</v>
      </c>
      <c r="E7" s="35">
        <v>65</v>
      </c>
      <c r="F7" s="35">
        <v>57.5</v>
      </c>
      <c r="G7" s="35">
        <v>0</v>
      </c>
      <c r="H7" s="35">
        <v>0</v>
      </c>
      <c r="I7" s="35">
        <v>55</v>
      </c>
      <c r="J7" s="35">
        <v>43.1</v>
      </c>
    </row>
    <row r="8" spans="2:10">
      <c r="B8" s="32" t="s">
        <v>98</v>
      </c>
      <c r="C8" s="33">
        <v>14</v>
      </c>
      <c r="D8" s="34" t="s">
        <v>96</v>
      </c>
      <c r="E8" s="35">
        <v>65</v>
      </c>
      <c r="F8" s="35">
        <v>58.2</v>
      </c>
      <c r="G8" s="35">
        <v>0</v>
      </c>
      <c r="H8" s="35">
        <v>0</v>
      </c>
      <c r="I8" s="35">
        <v>55</v>
      </c>
      <c r="J8" s="35">
        <v>43.7</v>
      </c>
    </row>
    <row r="9" spans="2:10">
      <c r="B9" s="32" t="s">
        <v>99</v>
      </c>
      <c r="C9" s="33">
        <v>14</v>
      </c>
      <c r="D9" s="34" t="s">
        <v>96</v>
      </c>
      <c r="E9" s="35">
        <v>65</v>
      </c>
      <c r="F9" s="35">
        <v>58.4</v>
      </c>
      <c r="G9" s="35">
        <v>0</v>
      </c>
      <c r="H9" s="35">
        <v>0</v>
      </c>
      <c r="I9" s="35">
        <v>55</v>
      </c>
      <c r="J9" s="35">
        <v>44</v>
      </c>
    </row>
    <row r="11" spans="2:10">
      <c r="B11" s="32" t="s">
        <v>95</v>
      </c>
      <c r="C11" s="33">
        <v>14</v>
      </c>
      <c r="D11" s="34" t="s">
        <v>96</v>
      </c>
      <c r="E11" s="35">
        <v>65</v>
      </c>
      <c r="F11" s="36">
        <v>57.2</v>
      </c>
      <c r="G11" s="35">
        <v>0</v>
      </c>
      <c r="H11" s="35">
        <v>0</v>
      </c>
      <c r="I11" s="35">
        <v>55</v>
      </c>
      <c r="J11" s="35">
        <v>41.9</v>
      </c>
    </row>
    <row r="12" spans="2:10">
      <c r="B12" s="32" t="s">
        <v>97</v>
      </c>
      <c r="C12" s="33">
        <v>14</v>
      </c>
      <c r="D12" s="34" t="s">
        <v>96</v>
      </c>
      <c r="E12" s="35">
        <v>65</v>
      </c>
      <c r="F12" s="35">
        <v>58.3</v>
      </c>
      <c r="G12" s="35">
        <v>0</v>
      </c>
      <c r="H12" s="35">
        <v>0</v>
      </c>
      <c r="I12" s="35">
        <v>55</v>
      </c>
      <c r="J12" s="35">
        <v>42.7</v>
      </c>
    </row>
    <row r="13" spans="2:10">
      <c r="B13" s="32" t="s">
        <v>98</v>
      </c>
      <c r="C13" s="33">
        <v>14</v>
      </c>
      <c r="D13" s="34" t="s">
        <v>96</v>
      </c>
      <c r="E13" s="35">
        <v>65</v>
      </c>
      <c r="F13" s="35">
        <v>55.5</v>
      </c>
      <c r="G13" s="35">
        <v>0</v>
      </c>
      <c r="H13" s="35">
        <v>0</v>
      </c>
      <c r="I13" s="35">
        <v>55</v>
      </c>
      <c r="J13" s="35">
        <v>42</v>
      </c>
    </row>
    <row r="14" spans="2:10">
      <c r="B14" s="32" t="s">
        <v>99</v>
      </c>
      <c r="C14" s="33">
        <v>14</v>
      </c>
      <c r="D14" s="34" t="s">
        <v>96</v>
      </c>
      <c r="E14" s="35">
        <v>65</v>
      </c>
      <c r="F14" s="35">
        <v>54.6</v>
      </c>
      <c r="G14" s="35">
        <v>0</v>
      </c>
      <c r="H14" s="35">
        <v>0</v>
      </c>
      <c r="I14" s="35">
        <v>55</v>
      </c>
      <c r="J14" s="35">
        <v>41.6</v>
      </c>
    </row>
    <row r="16" spans="2:10">
      <c r="B16" s="32" t="s">
        <v>95</v>
      </c>
      <c r="C16" s="33">
        <v>14</v>
      </c>
      <c r="D16" s="34" t="s">
        <v>96</v>
      </c>
      <c r="E16" s="35">
        <v>65</v>
      </c>
      <c r="F16" s="36">
        <v>57.6</v>
      </c>
      <c r="G16" s="35">
        <v>0</v>
      </c>
      <c r="H16" s="35">
        <v>0</v>
      </c>
      <c r="I16" s="35">
        <v>55</v>
      </c>
      <c r="J16" s="35">
        <v>46.4</v>
      </c>
    </row>
    <row r="17" spans="2:10">
      <c r="B17" s="32" t="s">
        <v>97</v>
      </c>
      <c r="C17" s="33">
        <v>14</v>
      </c>
      <c r="D17" s="34" t="s">
        <v>96</v>
      </c>
      <c r="E17" s="35">
        <v>65</v>
      </c>
      <c r="F17" s="35">
        <v>62</v>
      </c>
      <c r="G17" s="35">
        <v>0</v>
      </c>
      <c r="H17" s="35">
        <v>0</v>
      </c>
      <c r="I17" s="35">
        <v>55</v>
      </c>
      <c r="J17" s="35">
        <v>53.1</v>
      </c>
    </row>
    <row r="18" spans="2:10">
      <c r="B18" s="32" t="s">
        <v>98</v>
      </c>
      <c r="C18" s="33">
        <v>14</v>
      </c>
      <c r="D18" s="34" t="s">
        <v>96</v>
      </c>
      <c r="E18" s="35">
        <v>65</v>
      </c>
      <c r="F18" s="35">
        <v>55.2</v>
      </c>
      <c r="G18" s="35">
        <v>0</v>
      </c>
      <c r="H18" s="35">
        <v>0</v>
      </c>
      <c r="I18" s="35">
        <v>55</v>
      </c>
      <c r="J18" s="35">
        <v>46.4</v>
      </c>
    </row>
    <row r="19" spans="2:10">
      <c r="B19" s="32" t="s">
        <v>99</v>
      </c>
      <c r="C19" s="33">
        <v>14</v>
      </c>
      <c r="D19" s="34" t="s">
        <v>96</v>
      </c>
      <c r="E19" s="35">
        <v>65</v>
      </c>
      <c r="F19" s="35">
        <v>54.9</v>
      </c>
      <c r="G19" s="35">
        <v>0</v>
      </c>
      <c r="H19" s="35">
        <v>0</v>
      </c>
      <c r="I19" s="35">
        <v>55</v>
      </c>
      <c r="J19" s="35">
        <v>43.7</v>
      </c>
    </row>
    <row r="21" spans="2:10">
      <c r="B21" s="32" t="s">
        <v>95</v>
      </c>
      <c r="C21" s="33">
        <v>14</v>
      </c>
      <c r="D21" s="34" t="s">
        <v>96</v>
      </c>
      <c r="E21" s="35">
        <v>65</v>
      </c>
      <c r="F21" s="36">
        <f>F1+F6+F11+F16</f>
        <v>230.1</v>
      </c>
      <c r="G21" s="36">
        <f>G1+G6+G11+G16</f>
        <v>0</v>
      </c>
      <c r="H21" s="36">
        <f>H1+H6+H11+H16</f>
        <v>0</v>
      </c>
      <c r="I21" s="36">
        <f>I1+I6+I11+I16</f>
        <v>220</v>
      </c>
      <c r="J21" s="36">
        <f>J1+J6+J11+J16</f>
        <v>174.5</v>
      </c>
    </row>
    <row r="22" spans="2:10">
      <c r="B22" s="32" t="s">
        <v>97</v>
      </c>
      <c r="C22" s="33">
        <v>14</v>
      </c>
      <c r="D22" s="34" t="s">
        <v>96</v>
      </c>
      <c r="E22" s="35">
        <v>65</v>
      </c>
      <c r="F22" s="36">
        <f>F2+F7+F12+F17</f>
        <v>235</v>
      </c>
      <c r="G22" s="35">
        <v>0</v>
      </c>
      <c r="H22" s="35">
        <v>0</v>
      </c>
      <c r="I22" s="35">
        <v>55</v>
      </c>
      <c r="J22" s="36">
        <f>J2+J7+J12+J17</f>
        <v>184.5</v>
      </c>
    </row>
    <row r="23" spans="2:10">
      <c r="B23" s="32" t="s">
        <v>98</v>
      </c>
      <c r="C23" s="33">
        <v>14</v>
      </c>
      <c r="D23" s="34" t="s">
        <v>96</v>
      </c>
      <c r="E23" s="35">
        <v>65</v>
      </c>
      <c r="F23" s="36">
        <f>F3+F8+F13+F18</f>
        <v>226.7</v>
      </c>
      <c r="G23" s="35">
        <v>0</v>
      </c>
      <c r="H23" s="35">
        <v>0</v>
      </c>
      <c r="I23" s="35">
        <v>55</v>
      </c>
      <c r="J23" s="36">
        <f>J3+J8+J13+J18</f>
        <v>178</v>
      </c>
    </row>
    <row r="24" spans="2:10">
      <c r="B24" s="32" t="s">
        <v>99</v>
      </c>
      <c r="C24" s="33">
        <v>14</v>
      </c>
      <c r="D24" s="34" t="s">
        <v>96</v>
      </c>
      <c r="E24" s="35">
        <v>65</v>
      </c>
      <c r="F24" s="36">
        <f>F4+F9+F14+F19</f>
        <v>223.7</v>
      </c>
      <c r="G24" s="35">
        <v>0</v>
      </c>
      <c r="H24" s="35">
        <v>0</v>
      </c>
      <c r="I24" s="35">
        <v>55</v>
      </c>
      <c r="J24" s="36">
        <f>J4+J9+J14+J19</f>
        <v>172.39999999999998</v>
      </c>
    </row>
    <row r="26" spans="2:10">
      <c r="B26" s="32" t="s">
        <v>95</v>
      </c>
      <c r="C26" s="33">
        <v>14</v>
      </c>
      <c r="D26" s="34" t="s">
        <v>96</v>
      </c>
      <c r="E26" s="35">
        <v>65</v>
      </c>
      <c r="F26" s="36">
        <f>F21/4</f>
        <v>57.524999999999999</v>
      </c>
      <c r="G26" s="36">
        <f>G21/4</f>
        <v>0</v>
      </c>
      <c r="H26" s="36">
        <f>H21/4</f>
        <v>0</v>
      </c>
      <c r="I26" s="36">
        <f>I21/4</f>
        <v>55</v>
      </c>
      <c r="J26" s="36">
        <f>J21/4</f>
        <v>43.625</v>
      </c>
    </row>
    <row r="27" spans="2:10">
      <c r="B27" s="32" t="s">
        <v>97</v>
      </c>
      <c r="C27" s="33">
        <v>14</v>
      </c>
      <c r="D27" s="34" t="s">
        <v>96</v>
      </c>
      <c r="E27" s="35">
        <v>65</v>
      </c>
      <c r="F27" s="36">
        <f>F22/4</f>
        <v>58.75</v>
      </c>
      <c r="G27" s="35">
        <v>0</v>
      </c>
      <c r="H27" s="35">
        <v>0</v>
      </c>
      <c r="I27" s="35">
        <v>55</v>
      </c>
      <c r="J27" s="36">
        <f>J22/4</f>
        <v>46.125</v>
      </c>
    </row>
    <row r="28" spans="2:10">
      <c r="B28" s="32" t="s">
        <v>98</v>
      </c>
      <c r="C28" s="33">
        <v>14</v>
      </c>
      <c r="D28" s="34" t="s">
        <v>96</v>
      </c>
      <c r="E28" s="35">
        <v>65</v>
      </c>
      <c r="F28" s="36">
        <f>F23/4</f>
        <v>56.674999999999997</v>
      </c>
      <c r="G28" s="35">
        <v>0</v>
      </c>
      <c r="H28" s="35">
        <v>0</v>
      </c>
      <c r="I28" s="35">
        <v>55</v>
      </c>
      <c r="J28" s="36">
        <f>J23/4</f>
        <v>44.5</v>
      </c>
    </row>
    <row r="29" spans="2:10">
      <c r="B29" s="32" t="s">
        <v>99</v>
      </c>
      <c r="C29" s="33">
        <v>14</v>
      </c>
      <c r="D29" s="34" t="s">
        <v>96</v>
      </c>
      <c r="E29" s="35">
        <v>65</v>
      </c>
      <c r="F29" s="36">
        <f>F24/4</f>
        <v>55.924999999999997</v>
      </c>
      <c r="G29" s="35">
        <v>0</v>
      </c>
      <c r="H29" s="35">
        <v>0</v>
      </c>
      <c r="I29" s="35">
        <v>55</v>
      </c>
      <c r="J29" s="36">
        <f>J24/4</f>
        <v>43.099999999999994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31"/>
  <sheetViews>
    <sheetView topLeftCell="BB1" workbookViewId="0">
      <selection activeCell="BQ31" sqref="BQ31"/>
    </sheetView>
  </sheetViews>
  <sheetFormatPr defaultRowHeight="13.5"/>
  <sheetData>
    <row r="1" spans="1:74" ht="14.25" thickBot="1">
      <c r="A1" s="99" t="s">
        <v>57</v>
      </c>
      <c r="B1" s="99"/>
      <c r="C1" s="99"/>
      <c r="D1" s="99"/>
      <c r="E1" s="99"/>
      <c r="F1" s="99"/>
      <c r="G1" s="99"/>
      <c r="H1" s="99"/>
      <c r="I1" s="99"/>
      <c r="J1" s="99"/>
      <c r="K1" s="9"/>
      <c r="L1" s="9"/>
      <c r="M1" s="9"/>
      <c r="N1" s="10"/>
      <c r="P1" s="99" t="s">
        <v>57</v>
      </c>
      <c r="Q1" s="99"/>
      <c r="R1" s="99"/>
      <c r="S1" s="99"/>
      <c r="T1" s="99"/>
      <c r="U1" s="99"/>
      <c r="V1" s="99"/>
      <c r="W1" s="99"/>
      <c r="X1" s="99"/>
      <c r="Y1" s="99"/>
      <c r="Z1" s="9"/>
      <c r="AA1" s="9"/>
      <c r="AB1" s="9"/>
      <c r="AC1" s="10"/>
      <c r="AE1" s="99" t="s">
        <v>57</v>
      </c>
      <c r="AF1" s="99"/>
      <c r="AG1" s="99"/>
      <c r="AH1" s="99"/>
      <c r="AI1" s="99"/>
      <c r="AJ1" s="99"/>
      <c r="AK1" s="99"/>
      <c r="AL1" s="99"/>
      <c r="AM1" s="99"/>
      <c r="AN1" s="99"/>
      <c r="AO1" s="9"/>
      <c r="AP1" s="9"/>
      <c r="AQ1" s="9"/>
      <c r="AR1" s="10"/>
      <c r="AT1" s="99" t="s">
        <v>57</v>
      </c>
      <c r="AU1" s="99"/>
      <c r="AV1" s="99"/>
      <c r="AW1" s="99"/>
      <c r="AX1" s="99"/>
      <c r="AY1" s="99"/>
      <c r="AZ1" s="99"/>
      <c r="BA1" s="99"/>
      <c r="BB1" s="99"/>
      <c r="BC1" s="99"/>
      <c r="BD1" s="9"/>
      <c r="BE1" s="9"/>
      <c r="BF1" s="9"/>
      <c r="BG1" s="10"/>
      <c r="BI1" s="99" t="s">
        <v>57</v>
      </c>
      <c r="BJ1" s="99"/>
      <c r="BK1" s="99"/>
      <c r="BL1" s="99"/>
      <c r="BM1" s="99"/>
      <c r="BN1" s="99"/>
      <c r="BO1" s="99"/>
      <c r="BP1" s="99"/>
      <c r="BQ1" s="99"/>
      <c r="BR1" s="99"/>
      <c r="BS1" s="9"/>
      <c r="BT1" s="9"/>
      <c r="BU1" s="9"/>
      <c r="BV1" s="10"/>
    </row>
    <row r="2" spans="1:74" ht="13.5" customHeight="1">
      <c r="A2" s="93" t="s">
        <v>58</v>
      </c>
      <c r="B2" s="102" t="s">
        <v>59</v>
      </c>
      <c r="C2" s="95" t="s">
        <v>60</v>
      </c>
      <c r="D2" s="95" t="s">
        <v>61</v>
      </c>
      <c r="E2" s="95" t="s">
        <v>62</v>
      </c>
      <c r="F2" s="95">
        <f>J2*8200/10000</f>
        <v>603.52</v>
      </c>
      <c r="G2" s="95" t="s">
        <v>63</v>
      </c>
      <c r="H2" s="95" t="s">
        <v>64</v>
      </c>
      <c r="I2" s="95" t="s">
        <v>65</v>
      </c>
      <c r="J2" s="97">
        <v>736</v>
      </c>
      <c r="K2" s="95" t="s">
        <v>66</v>
      </c>
      <c r="L2" s="11">
        <v>0</v>
      </c>
      <c r="M2" s="11">
        <v>1</v>
      </c>
      <c r="N2" s="12">
        <v>2</v>
      </c>
      <c r="P2" s="93" t="s">
        <v>58</v>
      </c>
      <c r="Q2" s="95" t="s">
        <v>59</v>
      </c>
      <c r="R2" s="95" t="s">
        <v>60</v>
      </c>
      <c r="S2" s="95" t="s">
        <v>61</v>
      </c>
      <c r="T2" s="95" t="s">
        <v>62</v>
      </c>
      <c r="U2" s="95">
        <f>Y2*8200/10000</f>
        <v>603.52</v>
      </c>
      <c r="V2" s="95" t="s">
        <v>63</v>
      </c>
      <c r="W2" s="95" t="s">
        <v>64</v>
      </c>
      <c r="X2" s="95" t="s">
        <v>65</v>
      </c>
      <c r="Y2" s="97">
        <v>736</v>
      </c>
      <c r="Z2" s="95" t="s">
        <v>66</v>
      </c>
      <c r="AA2" s="11">
        <v>0</v>
      </c>
      <c r="AB2" s="11">
        <v>1</v>
      </c>
      <c r="AC2" s="12">
        <v>2</v>
      </c>
      <c r="AE2" s="93" t="s">
        <v>58</v>
      </c>
      <c r="AF2" s="95" t="s">
        <v>59</v>
      </c>
      <c r="AG2" s="95" t="s">
        <v>60</v>
      </c>
      <c r="AH2" s="95" t="s">
        <v>61</v>
      </c>
      <c r="AI2" s="95" t="s">
        <v>62</v>
      </c>
      <c r="AJ2" s="95">
        <f>AN2*8200/10000</f>
        <v>596.96</v>
      </c>
      <c r="AK2" s="95" t="s">
        <v>63</v>
      </c>
      <c r="AL2" s="95" t="s">
        <v>64</v>
      </c>
      <c r="AM2" s="95" t="s">
        <v>65</v>
      </c>
      <c r="AN2" s="97">
        <v>728</v>
      </c>
      <c r="AO2" s="95" t="s">
        <v>66</v>
      </c>
      <c r="AP2" s="11">
        <v>0</v>
      </c>
      <c r="AQ2" s="11">
        <v>1</v>
      </c>
      <c r="AR2" s="12">
        <v>2</v>
      </c>
      <c r="AT2" s="93" t="s">
        <v>58</v>
      </c>
      <c r="AU2" s="95" t="s">
        <v>59</v>
      </c>
      <c r="AV2" s="95" t="s">
        <v>60</v>
      </c>
      <c r="AW2" s="95" t="s">
        <v>61</v>
      </c>
      <c r="AX2" s="95" t="s">
        <v>62</v>
      </c>
      <c r="AY2" s="95">
        <f>BC2*8200/10000</f>
        <v>590.4</v>
      </c>
      <c r="AZ2" s="95" t="s">
        <v>63</v>
      </c>
      <c r="BA2" s="95" t="s">
        <v>64</v>
      </c>
      <c r="BB2" s="95" t="s">
        <v>65</v>
      </c>
      <c r="BC2" s="97">
        <v>720</v>
      </c>
      <c r="BD2" s="95" t="s">
        <v>66</v>
      </c>
      <c r="BE2" s="11">
        <v>0</v>
      </c>
      <c r="BF2" s="11">
        <v>1</v>
      </c>
      <c r="BG2" s="12">
        <v>2</v>
      </c>
      <c r="BI2" s="93" t="s">
        <v>58</v>
      </c>
      <c r="BJ2" s="95" t="s">
        <v>59</v>
      </c>
      <c r="BK2" s="95" t="s">
        <v>60</v>
      </c>
      <c r="BL2" s="95" t="s">
        <v>61</v>
      </c>
      <c r="BM2" s="95" t="s">
        <v>62</v>
      </c>
      <c r="BN2" s="95">
        <f>BR2*8200/10000</f>
        <v>590.4</v>
      </c>
      <c r="BO2" s="95" t="s">
        <v>63</v>
      </c>
      <c r="BP2" s="95" t="s">
        <v>64</v>
      </c>
      <c r="BQ2" s="95" t="s">
        <v>65</v>
      </c>
      <c r="BR2" s="97">
        <v>720</v>
      </c>
      <c r="BS2" s="95" t="s">
        <v>66</v>
      </c>
      <c r="BT2" s="11">
        <v>0</v>
      </c>
      <c r="BU2" s="11">
        <v>1</v>
      </c>
      <c r="BV2" s="12">
        <v>2</v>
      </c>
    </row>
    <row r="3" spans="1:74">
      <c r="A3" s="94"/>
      <c r="B3" s="103"/>
      <c r="C3" s="96"/>
      <c r="D3" s="96"/>
      <c r="E3" s="96"/>
      <c r="F3" s="96"/>
      <c r="G3" s="96"/>
      <c r="H3" s="96"/>
      <c r="I3" s="96"/>
      <c r="J3" s="98"/>
      <c r="K3" s="96"/>
      <c r="L3" s="13">
        <v>3</v>
      </c>
      <c r="M3" s="13">
        <v>4</v>
      </c>
      <c r="N3" s="14">
        <v>5</v>
      </c>
      <c r="P3" s="94"/>
      <c r="Q3" s="96"/>
      <c r="R3" s="96"/>
      <c r="S3" s="96"/>
      <c r="T3" s="96"/>
      <c r="U3" s="96"/>
      <c r="V3" s="96"/>
      <c r="W3" s="96"/>
      <c r="X3" s="96"/>
      <c r="Y3" s="98"/>
      <c r="Z3" s="96"/>
      <c r="AA3" s="13">
        <v>3</v>
      </c>
      <c r="AB3" s="13">
        <v>4</v>
      </c>
      <c r="AC3" s="14">
        <v>5</v>
      </c>
      <c r="AE3" s="94"/>
      <c r="AF3" s="96"/>
      <c r="AG3" s="96"/>
      <c r="AH3" s="96"/>
      <c r="AI3" s="96"/>
      <c r="AJ3" s="96"/>
      <c r="AK3" s="96"/>
      <c r="AL3" s="96"/>
      <c r="AM3" s="96"/>
      <c r="AN3" s="98"/>
      <c r="AO3" s="96"/>
      <c r="AP3" s="13">
        <v>3</v>
      </c>
      <c r="AQ3" s="13">
        <v>4</v>
      </c>
      <c r="AR3" s="14">
        <v>5</v>
      </c>
      <c r="AT3" s="94"/>
      <c r="AU3" s="96"/>
      <c r="AV3" s="96"/>
      <c r="AW3" s="96"/>
      <c r="AX3" s="96"/>
      <c r="AY3" s="96"/>
      <c r="AZ3" s="96"/>
      <c r="BA3" s="96"/>
      <c r="BB3" s="96"/>
      <c r="BC3" s="98"/>
      <c r="BD3" s="96"/>
      <c r="BE3" s="13">
        <v>3</v>
      </c>
      <c r="BF3" s="13">
        <v>4</v>
      </c>
      <c r="BG3" s="14">
        <v>5</v>
      </c>
      <c r="BI3" s="94"/>
      <c r="BJ3" s="96"/>
      <c r="BK3" s="96"/>
      <c r="BL3" s="96"/>
      <c r="BM3" s="96"/>
      <c r="BN3" s="96"/>
      <c r="BO3" s="96"/>
      <c r="BP3" s="96"/>
      <c r="BQ3" s="96"/>
      <c r="BR3" s="98"/>
      <c r="BS3" s="96"/>
      <c r="BT3" s="13">
        <v>3</v>
      </c>
      <c r="BU3" s="13">
        <v>4</v>
      </c>
      <c r="BV3" s="14">
        <v>5</v>
      </c>
    </row>
    <row r="4" spans="1:74">
      <c r="A4" s="86" t="s">
        <v>67</v>
      </c>
      <c r="B4" s="84" t="s">
        <v>68</v>
      </c>
      <c r="C4" s="88"/>
      <c r="D4" s="88"/>
      <c r="E4" s="85"/>
      <c r="F4" s="84" t="s">
        <v>69</v>
      </c>
      <c r="G4" s="88"/>
      <c r="H4" s="85"/>
      <c r="I4" s="78" t="s">
        <v>70</v>
      </c>
      <c r="J4" s="89"/>
      <c r="K4" s="78" t="s">
        <v>71</v>
      </c>
      <c r="L4" s="79"/>
      <c r="M4" s="79"/>
      <c r="N4" s="80"/>
      <c r="P4" s="86" t="s">
        <v>67</v>
      </c>
      <c r="Q4" s="84" t="s">
        <v>68</v>
      </c>
      <c r="R4" s="88"/>
      <c r="S4" s="88"/>
      <c r="T4" s="85"/>
      <c r="U4" s="84" t="s">
        <v>69</v>
      </c>
      <c r="V4" s="88"/>
      <c r="W4" s="85"/>
      <c r="X4" s="78" t="s">
        <v>70</v>
      </c>
      <c r="Y4" s="89"/>
      <c r="Z4" s="78" t="s">
        <v>71</v>
      </c>
      <c r="AA4" s="79"/>
      <c r="AB4" s="79"/>
      <c r="AC4" s="80"/>
      <c r="AE4" s="86" t="s">
        <v>67</v>
      </c>
      <c r="AF4" s="84" t="s">
        <v>68</v>
      </c>
      <c r="AG4" s="88"/>
      <c r="AH4" s="88"/>
      <c r="AI4" s="85"/>
      <c r="AJ4" s="84" t="s">
        <v>69</v>
      </c>
      <c r="AK4" s="88"/>
      <c r="AL4" s="85"/>
      <c r="AM4" s="78" t="s">
        <v>70</v>
      </c>
      <c r="AN4" s="89"/>
      <c r="AO4" s="78" t="s">
        <v>71</v>
      </c>
      <c r="AP4" s="79"/>
      <c r="AQ4" s="79"/>
      <c r="AR4" s="80"/>
      <c r="AT4" s="86" t="s">
        <v>67</v>
      </c>
      <c r="AU4" s="84" t="s">
        <v>68</v>
      </c>
      <c r="AV4" s="88"/>
      <c r="AW4" s="88"/>
      <c r="AX4" s="85"/>
      <c r="AY4" s="84" t="s">
        <v>69</v>
      </c>
      <c r="AZ4" s="88"/>
      <c r="BA4" s="85"/>
      <c r="BB4" s="78" t="s">
        <v>70</v>
      </c>
      <c r="BC4" s="89"/>
      <c r="BD4" s="78" t="s">
        <v>71</v>
      </c>
      <c r="BE4" s="79"/>
      <c r="BF4" s="79"/>
      <c r="BG4" s="80"/>
      <c r="BI4" s="86" t="s">
        <v>67</v>
      </c>
      <c r="BJ4" s="84" t="s">
        <v>68</v>
      </c>
      <c r="BK4" s="88"/>
      <c r="BL4" s="88"/>
      <c r="BM4" s="85"/>
      <c r="BN4" s="84" t="s">
        <v>69</v>
      </c>
      <c r="BO4" s="88"/>
      <c r="BP4" s="85"/>
      <c r="BQ4" s="78" t="s">
        <v>70</v>
      </c>
      <c r="BR4" s="89"/>
      <c r="BS4" s="78" t="s">
        <v>71</v>
      </c>
      <c r="BT4" s="79"/>
      <c r="BU4" s="79"/>
      <c r="BV4" s="80"/>
    </row>
    <row r="5" spans="1:74" ht="23.25" thickBot="1">
      <c r="A5" s="87"/>
      <c r="B5" s="15" t="s">
        <v>72</v>
      </c>
      <c r="C5" s="72" t="s">
        <v>73</v>
      </c>
      <c r="D5" s="73"/>
      <c r="E5" s="15" t="s">
        <v>74</v>
      </c>
      <c r="F5" s="15" t="s">
        <v>72</v>
      </c>
      <c r="G5" s="72" t="s">
        <v>75</v>
      </c>
      <c r="H5" s="73"/>
      <c r="I5" s="81"/>
      <c r="J5" s="90"/>
      <c r="K5" s="81"/>
      <c r="L5" s="82"/>
      <c r="M5" s="82"/>
      <c r="N5" s="83"/>
      <c r="P5" s="87"/>
      <c r="Q5" s="15" t="s">
        <v>72</v>
      </c>
      <c r="R5" s="72" t="s">
        <v>73</v>
      </c>
      <c r="S5" s="73"/>
      <c r="T5" s="15" t="s">
        <v>74</v>
      </c>
      <c r="U5" s="15" t="s">
        <v>72</v>
      </c>
      <c r="V5" s="72" t="s">
        <v>75</v>
      </c>
      <c r="W5" s="73"/>
      <c r="X5" s="81"/>
      <c r="Y5" s="90"/>
      <c r="Z5" s="81"/>
      <c r="AA5" s="82"/>
      <c r="AB5" s="82"/>
      <c r="AC5" s="83"/>
      <c r="AE5" s="87"/>
      <c r="AF5" s="15" t="s">
        <v>72</v>
      </c>
      <c r="AG5" s="72" t="s">
        <v>73</v>
      </c>
      <c r="AH5" s="73"/>
      <c r="AI5" s="15" t="s">
        <v>74</v>
      </c>
      <c r="AJ5" s="15" t="s">
        <v>72</v>
      </c>
      <c r="AK5" s="72" t="s">
        <v>75</v>
      </c>
      <c r="AL5" s="73"/>
      <c r="AM5" s="81"/>
      <c r="AN5" s="90"/>
      <c r="AO5" s="81"/>
      <c r="AP5" s="82"/>
      <c r="AQ5" s="82"/>
      <c r="AR5" s="83"/>
      <c r="AT5" s="87"/>
      <c r="AU5" s="15" t="s">
        <v>72</v>
      </c>
      <c r="AV5" s="72" t="s">
        <v>73</v>
      </c>
      <c r="AW5" s="73"/>
      <c r="AX5" s="15" t="s">
        <v>74</v>
      </c>
      <c r="AY5" s="15" t="s">
        <v>72</v>
      </c>
      <c r="AZ5" s="72" t="s">
        <v>75</v>
      </c>
      <c r="BA5" s="73"/>
      <c r="BB5" s="81"/>
      <c r="BC5" s="90"/>
      <c r="BD5" s="81"/>
      <c r="BE5" s="82"/>
      <c r="BF5" s="82"/>
      <c r="BG5" s="83"/>
      <c r="BI5" s="87"/>
      <c r="BJ5" s="15" t="s">
        <v>72</v>
      </c>
      <c r="BK5" s="72" t="s">
        <v>73</v>
      </c>
      <c r="BL5" s="73"/>
      <c r="BM5" s="15" t="s">
        <v>74</v>
      </c>
      <c r="BN5" s="15" t="s">
        <v>72</v>
      </c>
      <c r="BO5" s="72" t="s">
        <v>75</v>
      </c>
      <c r="BP5" s="73"/>
      <c r="BQ5" s="81"/>
      <c r="BR5" s="90"/>
      <c r="BS5" s="81"/>
      <c r="BT5" s="82"/>
      <c r="BU5" s="82"/>
      <c r="BV5" s="83"/>
    </row>
    <row r="6" spans="1:74">
      <c r="A6" s="16" t="s">
        <v>76</v>
      </c>
      <c r="B6" s="17">
        <v>40</v>
      </c>
      <c r="C6" s="84">
        <v>0.39</v>
      </c>
      <c r="D6" s="85"/>
      <c r="E6" s="13"/>
      <c r="F6" s="13">
        <v>3.1</v>
      </c>
      <c r="G6" s="65">
        <f>C6*8200/1000000</f>
        <v>3.1979999999999999E-3</v>
      </c>
      <c r="H6" s="65"/>
      <c r="I6" s="84" t="s">
        <v>77</v>
      </c>
      <c r="J6" s="85"/>
      <c r="K6" s="74">
        <f>G6*8*91</f>
        <v>2.328144</v>
      </c>
      <c r="L6" s="75"/>
      <c r="M6" s="75"/>
      <c r="N6" s="76"/>
      <c r="P6" s="16" t="s">
        <v>76</v>
      </c>
      <c r="Q6" s="17">
        <v>40</v>
      </c>
      <c r="R6" s="84">
        <v>0.158</v>
      </c>
      <c r="S6" s="85"/>
      <c r="T6" s="13"/>
      <c r="U6" s="13">
        <v>3.1</v>
      </c>
      <c r="V6" s="65">
        <f>R6*8200/1000000</f>
        <v>1.2955999999999998E-3</v>
      </c>
      <c r="W6" s="65"/>
      <c r="X6" s="84" t="s">
        <v>77</v>
      </c>
      <c r="Y6" s="85"/>
      <c r="Z6" s="74">
        <f>V6*8*91</f>
        <v>0.94319679999999984</v>
      </c>
      <c r="AA6" s="75"/>
      <c r="AB6" s="75"/>
      <c r="AC6" s="76"/>
      <c r="AE6" s="16" t="s">
        <v>76</v>
      </c>
      <c r="AF6" s="17">
        <v>40</v>
      </c>
      <c r="AG6" s="84">
        <v>0.33</v>
      </c>
      <c r="AH6" s="85"/>
      <c r="AI6" s="13"/>
      <c r="AJ6" s="13">
        <v>3.1</v>
      </c>
      <c r="AK6" s="65">
        <f>AG6*8200/1000000</f>
        <v>2.7060000000000001E-3</v>
      </c>
      <c r="AL6" s="65"/>
      <c r="AM6" s="84" t="s">
        <v>77</v>
      </c>
      <c r="AN6" s="85"/>
      <c r="AO6" s="74">
        <f>AK6*8*91</f>
        <v>1.9699680000000002</v>
      </c>
      <c r="AP6" s="75"/>
      <c r="AQ6" s="75"/>
      <c r="AR6" s="76"/>
      <c r="AT6" s="16" t="s">
        <v>76</v>
      </c>
      <c r="AU6" s="17">
        <v>40</v>
      </c>
      <c r="AV6" s="84">
        <v>5.2999999999999999E-2</v>
      </c>
      <c r="AW6" s="85"/>
      <c r="AX6" s="13"/>
      <c r="AY6" s="13">
        <v>3.1</v>
      </c>
      <c r="AZ6" s="65">
        <f>AV6*8200/1000000</f>
        <v>4.3459999999999999E-4</v>
      </c>
      <c r="BA6" s="65"/>
      <c r="BB6" s="84" t="s">
        <v>77</v>
      </c>
      <c r="BC6" s="85"/>
      <c r="BD6" s="74">
        <f>AZ6*9*80</f>
        <v>0.31291199999999997</v>
      </c>
      <c r="BE6" s="75"/>
      <c r="BF6" s="75"/>
      <c r="BG6" s="76"/>
      <c r="BI6" s="16" t="s">
        <v>76</v>
      </c>
      <c r="BJ6" s="17"/>
      <c r="BK6" s="84">
        <f>AV6+AG6+R6+C6</f>
        <v>0.93100000000000005</v>
      </c>
      <c r="BL6" s="85"/>
      <c r="BM6" s="13">
        <v>4</v>
      </c>
      <c r="BN6" s="13">
        <f>BK6/BM6</f>
        <v>0.23275000000000001</v>
      </c>
      <c r="BO6" s="65"/>
      <c r="BP6" s="65"/>
      <c r="BQ6" s="84"/>
      <c r="BR6" s="85"/>
      <c r="BS6" s="74">
        <f>BD6+AO6+Z6+K6</f>
        <v>5.5542207999999995</v>
      </c>
      <c r="BT6" s="75"/>
      <c r="BU6" s="75"/>
      <c r="BV6" s="76"/>
    </row>
    <row r="7" spans="1:74">
      <c r="A7" s="16" t="s">
        <v>78</v>
      </c>
      <c r="B7" s="17">
        <v>70</v>
      </c>
      <c r="C7" s="84">
        <v>0.121</v>
      </c>
      <c r="D7" s="85"/>
      <c r="E7" s="13"/>
      <c r="F7" s="13">
        <v>1</v>
      </c>
      <c r="G7" s="65">
        <f>C7*8200/1000000</f>
        <v>9.9219999999999994E-4</v>
      </c>
      <c r="H7" s="65"/>
      <c r="I7" s="84" t="s">
        <v>77</v>
      </c>
      <c r="J7" s="85"/>
      <c r="K7" s="74">
        <f>G7*8*91</f>
        <v>0.72232160000000001</v>
      </c>
      <c r="L7" s="75"/>
      <c r="M7" s="75"/>
      <c r="N7" s="76"/>
      <c r="P7" s="16" t="s">
        <v>78</v>
      </c>
      <c r="Q7" s="17">
        <v>70</v>
      </c>
      <c r="R7" s="84">
        <v>6.7000000000000004E-2</v>
      </c>
      <c r="S7" s="85"/>
      <c r="T7" s="13"/>
      <c r="U7" s="13">
        <v>1</v>
      </c>
      <c r="V7" s="65">
        <f>R7*8200/1000000</f>
        <v>5.4940000000000002E-4</v>
      </c>
      <c r="W7" s="65"/>
      <c r="X7" s="84" t="s">
        <v>77</v>
      </c>
      <c r="Y7" s="85"/>
      <c r="Z7" s="74">
        <f>V7*8*91</f>
        <v>0.39996320000000002</v>
      </c>
      <c r="AA7" s="75"/>
      <c r="AB7" s="75"/>
      <c r="AC7" s="76"/>
      <c r="AE7" s="16" t="s">
        <v>78</v>
      </c>
      <c r="AF7" s="17">
        <v>70</v>
      </c>
      <c r="AG7" s="84">
        <v>0.27</v>
      </c>
      <c r="AH7" s="85"/>
      <c r="AI7" s="13"/>
      <c r="AJ7" s="13">
        <v>1</v>
      </c>
      <c r="AK7" s="65">
        <f>AG7*8200/1000000</f>
        <v>2.2139999999999998E-3</v>
      </c>
      <c r="AL7" s="65"/>
      <c r="AM7" s="84" t="s">
        <v>77</v>
      </c>
      <c r="AN7" s="85"/>
      <c r="AO7" s="74">
        <f>AK7*8*91</f>
        <v>1.6117919999999999</v>
      </c>
      <c r="AP7" s="75"/>
      <c r="AQ7" s="75"/>
      <c r="AR7" s="76"/>
      <c r="AT7" s="16" t="s">
        <v>78</v>
      </c>
      <c r="AU7" s="17">
        <v>70</v>
      </c>
      <c r="AV7" s="84">
        <v>4.9000000000000002E-2</v>
      </c>
      <c r="AW7" s="85"/>
      <c r="AX7" s="13"/>
      <c r="AY7" s="13">
        <v>1</v>
      </c>
      <c r="AZ7" s="65">
        <f>AV7*8200/1000000</f>
        <v>4.0180000000000001E-4</v>
      </c>
      <c r="BA7" s="65"/>
      <c r="BB7" s="84" t="s">
        <v>77</v>
      </c>
      <c r="BC7" s="85"/>
      <c r="BD7" s="74">
        <f>AZ7*9*80</f>
        <v>0.289296</v>
      </c>
      <c r="BE7" s="75"/>
      <c r="BF7" s="75"/>
      <c r="BG7" s="76"/>
      <c r="BI7" s="16" t="s">
        <v>78</v>
      </c>
      <c r="BJ7" s="17"/>
      <c r="BK7" s="84">
        <f>AV7+AG7+R7+C7</f>
        <v>0.50700000000000001</v>
      </c>
      <c r="BL7" s="85"/>
      <c r="BM7" s="13">
        <v>4</v>
      </c>
      <c r="BN7" s="13">
        <f>BK7/BM7</f>
        <v>0.12675</v>
      </c>
      <c r="BO7" s="65"/>
      <c r="BP7" s="65"/>
      <c r="BQ7" s="84"/>
      <c r="BR7" s="85"/>
      <c r="BS7" s="74">
        <f>BD7+AO7+Z7+K7</f>
        <v>3.0233727999999997</v>
      </c>
      <c r="BT7" s="75"/>
      <c r="BU7" s="75"/>
      <c r="BV7" s="76"/>
    </row>
    <row r="8" spans="1:74" ht="14.25" thickBot="1">
      <c r="A8" s="27" t="s">
        <v>91</v>
      </c>
      <c r="B8" s="19"/>
      <c r="C8" s="72">
        <v>2.8000000000000001E-2</v>
      </c>
      <c r="D8" s="73"/>
      <c r="E8" s="15"/>
      <c r="F8" s="15"/>
      <c r="G8" s="65">
        <f>C8*8200/1000000</f>
        <v>2.296E-4</v>
      </c>
      <c r="H8" s="65"/>
      <c r="I8" s="72"/>
      <c r="J8" s="73"/>
      <c r="K8" s="74">
        <f>G8*8*91</f>
        <v>0.16714879999999999</v>
      </c>
      <c r="L8" s="75"/>
      <c r="M8" s="75"/>
      <c r="N8" s="76"/>
      <c r="P8" s="27" t="s">
        <v>91</v>
      </c>
      <c r="Q8" s="19"/>
      <c r="R8" s="72">
        <v>9.1999999999999998E-2</v>
      </c>
      <c r="S8" s="73"/>
      <c r="T8" s="15"/>
      <c r="U8" s="15"/>
      <c r="V8" s="65">
        <f>R8*8200/1000000</f>
        <v>7.5440000000000001E-4</v>
      </c>
      <c r="W8" s="65"/>
      <c r="X8" s="72"/>
      <c r="Y8" s="73"/>
      <c r="Z8" s="74">
        <f>V8*8*91</f>
        <v>0.5492032</v>
      </c>
      <c r="AA8" s="75"/>
      <c r="AB8" s="75"/>
      <c r="AC8" s="76"/>
      <c r="AE8" s="27" t="s">
        <v>91</v>
      </c>
      <c r="AF8" s="19"/>
      <c r="AG8" s="72">
        <v>0.05</v>
      </c>
      <c r="AH8" s="73"/>
      <c r="AI8" s="15"/>
      <c r="AJ8" s="15"/>
      <c r="AK8" s="65">
        <f>AG8*8200/1000000</f>
        <v>4.0999999999999999E-4</v>
      </c>
      <c r="AL8" s="65"/>
      <c r="AM8" s="72"/>
      <c r="AN8" s="73"/>
      <c r="AO8" s="74">
        <f>AK8*8*91</f>
        <v>0.29847999999999997</v>
      </c>
      <c r="AP8" s="75"/>
      <c r="AQ8" s="75"/>
      <c r="AR8" s="76"/>
      <c r="AT8" s="27" t="s">
        <v>91</v>
      </c>
      <c r="AU8" s="19"/>
      <c r="AV8" s="72">
        <v>2.4E-2</v>
      </c>
      <c r="AW8" s="73"/>
      <c r="AX8" s="15"/>
      <c r="AY8" s="15"/>
      <c r="AZ8" s="65">
        <f>AV8*8200/1000000</f>
        <v>1.9680000000000001E-4</v>
      </c>
      <c r="BA8" s="65"/>
      <c r="BB8" s="72"/>
      <c r="BC8" s="73"/>
      <c r="BD8" s="74">
        <f>AZ8*9*80</f>
        <v>0.14169600000000002</v>
      </c>
      <c r="BE8" s="75"/>
      <c r="BF8" s="75"/>
      <c r="BG8" s="76"/>
      <c r="BI8" s="27" t="s">
        <v>91</v>
      </c>
      <c r="BJ8" s="19"/>
      <c r="BK8" s="84">
        <f>AV8+AG8+R8+C8</f>
        <v>0.19400000000000001</v>
      </c>
      <c r="BL8" s="85"/>
      <c r="BM8" s="15">
        <v>4</v>
      </c>
      <c r="BN8" s="13">
        <f>BK8/BM8</f>
        <v>4.8500000000000001E-2</v>
      </c>
      <c r="BO8" s="63"/>
      <c r="BP8" s="63"/>
      <c r="BQ8" s="72"/>
      <c r="BR8" s="73"/>
      <c r="BS8" s="74">
        <f>BD8+AO8+Z8+K8</f>
        <v>1.156528</v>
      </c>
      <c r="BT8" s="75"/>
      <c r="BU8" s="75"/>
      <c r="BV8" s="76"/>
    </row>
    <row r="9" spans="1:74" ht="14.25" thickBot="1">
      <c r="A9" s="77" t="s">
        <v>79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P9" s="77" t="s">
        <v>79</v>
      </c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E9" s="77" t="s">
        <v>79</v>
      </c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T9" s="77" t="s">
        <v>79</v>
      </c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I9" s="77" t="s">
        <v>79</v>
      </c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</row>
    <row r="10" spans="1:74" ht="13.5" customHeight="1">
      <c r="A10" s="93" t="s">
        <v>58</v>
      </c>
      <c r="B10" s="102" t="s">
        <v>80</v>
      </c>
      <c r="C10" s="95" t="s">
        <v>60</v>
      </c>
      <c r="D10" s="95" t="s">
        <v>81</v>
      </c>
      <c r="E10" s="95" t="s">
        <v>62</v>
      </c>
      <c r="F10" s="95">
        <f>J10*8200/10000</f>
        <v>905.28</v>
      </c>
      <c r="G10" s="95" t="s">
        <v>63</v>
      </c>
      <c r="H10" s="95" t="s">
        <v>64</v>
      </c>
      <c r="I10" s="95" t="s">
        <v>65</v>
      </c>
      <c r="J10" s="97">
        <v>1104</v>
      </c>
      <c r="K10" s="95" t="s">
        <v>66</v>
      </c>
      <c r="L10" s="11">
        <v>0</v>
      </c>
      <c r="M10" s="11">
        <v>1</v>
      </c>
      <c r="N10" s="12">
        <v>2</v>
      </c>
      <c r="P10" s="93" t="s">
        <v>58</v>
      </c>
      <c r="Q10" s="95" t="s">
        <v>80</v>
      </c>
      <c r="R10" s="95" t="s">
        <v>60</v>
      </c>
      <c r="S10" s="95" t="s">
        <v>81</v>
      </c>
      <c r="T10" s="95" t="s">
        <v>62</v>
      </c>
      <c r="U10" s="95">
        <f>Y10*8200/10000</f>
        <v>905.28</v>
      </c>
      <c r="V10" s="95" t="s">
        <v>63</v>
      </c>
      <c r="W10" s="95" t="s">
        <v>64</v>
      </c>
      <c r="X10" s="95" t="s">
        <v>65</v>
      </c>
      <c r="Y10" s="97">
        <v>1104</v>
      </c>
      <c r="Z10" s="95" t="s">
        <v>66</v>
      </c>
      <c r="AA10" s="11">
        <v>0</v>
      </c>
      <c r="AB10" s="11">
        <v>1</v>
      </c>
      <c r="AC10" s="12">
        <v>2</v>
      </c>
      <c r="AE10" s="93" t="s">
        <v>58</v>
      </c>
      <c r="AF10" s="95" t="s">
        <v>80</v>
      </c>
      <c r="AG10" s="95" t="s">
        <v>60</v>
      </c>
      <c r="AH10" s="95" t="s">
        <v>81</v>
      </c>
      <c r="AI10" s="95" t="s">
        <v>62</v>
      </c>
      <c r="AJ10" s="95">
        <f>AN10*8200/10000</f>
        <v>895.44</v>
      </c>
      <c r="AK10" s="95" t="s">
        <v>63</v>
      </c>
      <c r="AL10" s="95" t="s">
        <v>64</v>
      </c>
      <c r="AM10" s="95" t="s">
        <v>65</v>
      </c>
      <c r="AN10" s="97">
        <v>1092</v>
      </c>
      <c r="AO10" s="95" t="s">
        <v>66</v>
      </c>
      <c r="AP10" s="11">
        <v>0</v>
      </c>
      <c r="AQ10" s="11">
        <v>1</v>
      </c>
      <c r="AR10" s="12">
        <v>2</v>
      </c>
      <c r="AT10" s="93" t="s">
        <v>58</v>
      </c>
      <c r="AU10" s="95" t="s">
        <v>80</v>
      </c>
      <c r="AV10" s="95" t="s">
        <v>60</v>
      </c>
      <c r="AW10" s="95" t="s">
        <v>81</v>
      </c>
      <c r="AX10" s="95" t="s">
        <v>62</v>
      </c>
      <c r="AY10" s="95">
        <f>BC10*8200/10000</f>
        <v>787.2</v>
      </c>
      <c r="AZ10" s="95" t="s">
        <v>63</v>
      </c>
      <c r="BA10" s="95" t="s">
        <v>64</v>
      </c>
      <c r="BB10" s="95" t="s">
        <v>65</v>
      </c>
      <c r="BC10" s="97">
        <v>960</v>
      </c>
      <c r="BD10" s="95" t="s">
        <v>66</v>
      </c>
      <c r="BE10" s="11">
        <v>0</v>
      </c>
      <c r="BF10" s="11">
        <v>1</v>
      </c>
      <c r="BG10" s="12">
        <v>2</v>
      </c>
      <c r="BI10" s="93" t="s">
        <v>58</v>
      </c>
      <c r="BJ10" s="95" t="s">
        <v>80</v>
      </c>
      <c r="BK10" s="95" t="s">
        <v>60</v>
      </c>
      <c r="BL10" s="95" t="s">
        <v>81</v>
      </c>
      <c r="BM10" s="95" t="s">
        <v>62</v>
      </c>
      <c r="BN10" s="95">
        <f>BR10*8200/10000</f>
        <v>787.2</v>
      </c>
      <c r="BO10" s="95" t="s">
        <v>63</v>
      </c>
      <c r="BP10" s="95" t="s">
        <v>64</v>
      </c>
      <c r="BQ10" s="95" t="s">
        <v>65</v>
      </c>
      <c r="BR10" s="97">
        <v>960</v>
      </c>
      <c r="BS10" s="11" t="s">
        <v>66</v>
      </c>
      <c r="BT10" s="11">
        <v>0</v>
      </c>
      <c r="BU10" s="11">
        <v>1</v>
      </c>
      <c r="BV10" s="12">
        <v>2</v>
      </c>
    </row>
    <row r="11" spans="1:74" ht="13.5" customHeight="1">
      <c r="A11" s="94"/>
      <c r="B11" s="103"/>
      <c r="C11" s="96"/>
      <c r="D11" s="96"/>
      <c r="E11" s="96"/>
      <c r="F11" s="96"/>
      <c r="G11" s="96"/>
      <c r="H11" s="96"/>
      <c r="I11" s="96"/>
      <c r="J11" s="98"/>
      <c r="K11" s="96"/>
      <c r="L11" s="13">
        <v>3</v>
      </c>
      <c r="M11" s="13">
        <v>4</v>
      </c>
      <c r="N11" s="14">
        <v>5</v>
      </c>
      <c r="P11" s="94"/>
      <c r="Q11" s="96"/>
      <c r="R11" s="96"/>
      <c r="S11" s="96"/>
      <c r="T11" s="96"/>
      <c r="U11" s="96"/>
      <c r="V11" s="96"/>
      <c r="W11" s="96"/>
      <c r="X11" s="96"/>
      <c r="Y11" s="98"/>
      <c r="Z11" s="96"/>
      <c r="AA11" s="13">
        <v>3</v>
      </c>
      <c r="AB11" s="13">
        <v>4</v>
      </c>
      <c r="AC11" s="14">
        <v>5</v>
      </c>
      <c r="AE11" s="94"/>
      <c r="AF11" s="96"/>
      <c r="AG11" s="96"/>
      <c r="AH11" s="96"/>
      <c r="AI11" s="96"/>
      <c r="AJ11" s="96"/>
      <c r="AK11" s="96"/>
      <c r="AL11" s="96"/>
      <c r="AM11" s="96"/>
      <c r="AN11" s="98"/>
      <c r="AO11" s="96"/>
      <c r="AP11" s="13">
        <v>3</v>
      </c>
      <c r="AQ11" s="13">
        <v>4</v>
      </c>
      <c r="AR11" s="14">
        <v>5</v>
      </c>
      <c r="AT11" s="94"/>
      <c r="AU11" s="96"/>
      <c r="AV11" s="96"/>
      <c r="AW11" s="96"/>
      <c r="AX11" s="96"/>
      <c r="AY11" s="96"/>
      <c r="AZ11" s="96"/>
      <c r="BA11" s="96"/>
      <c r="BB11" s="96"/>
      <c r="BC11" s="98"/>
      <c r="BD11" s="96"/>
      <c r="BE11" s="13">
        <v>3</v>
      </c>
      <c r="BF11" s="13">
        <v>4</v>
      </c>
      <c r="BG11" s="14">
        <v>5</v>
      </c>
      <c r="BI11" s="94"/>
      <c r="BJ11" s="96"/>
      <c r="BK11" s="96"/>
      <c r="BL11" s="96"/>
      <c r="BM11" s="96"/>
      <c r="BN11" s="96"/>
      <c r="BO11" s="96"/>
      <c r="BP11" s="96"/>
      <c r="BQ11" s="96"/>
      <c r="BR11" s="98"/>
      <c r="BS11" s="13"/>
      <c r="BT11" s="13">
        <v>3</v>
      </c>
      <c r="BU11" s="13">
        <v>4</v>
      </c>
      <c r="BV11" s="14">
        <v>5</v>
      </c>
    </row>
    <row r="12" spans="1:74">
      <c r="A12" s="86" t="s">
        <v>67</v>
      </c>
      <c r="B12" s="84" t="s">
        <v>68</v>
      </c>
      <c r="C12" s="88"/>
      <c r="D12" s="88"/>
      <c r="E12" s="85"/>
      <c r="F12" s="84" t="s">
        <v>69</v>
      </c>
      <c r="G12" s="88"/>
      <c r="H12" s="85"/>
      <c r="I12" s="78" t="s">
        <v>70</v>
      </c>
      <c r="J12" s="89"/>
      <c r="K12" s="78" t="s">
        <v>71</v>
      </c>
      <c r="L12" s="79"/>
      <c r="M12" s="79"/>
      <c r="N12" s="80"/>
      <c r="P12" s="86" t="s">
        <v>67</v>
      </c>
      <c r="Q12" s="84" t="s">
        <v>68</v>
      </c>
      <c r="R12" s="88"/>
      <c r="S12" s="88"/>
      <c r="T12" s="85"/>
      <c r="U12" s="84" t="s">
        <v>69</v>
      </c>
      <c r="V12" s="88"/>
      <c r="W12" s="85"/>
      <c r="X12" s="78" t="s">
        <v>70</v>
      </c>
      <c r="Y12" s="89"/>
      <c r="Z12" s="78" t="s">
        <v>71</v>
      </c>
      <c r="AA12" s="79"/>
      <c r="AB12" s="79"/>
      <c r="AC12" s="80"/>
      <c r="AE12" s="86" t="s">
        <v>67</v>
      </c>
      <c r="AF12" s="84" t="s">
        <v>68</v>
      </c>
      <c r="AG12" s="88"/>
      <c r="AH12" s="88"/>
      <c r="AI12" s="85"/>
      <c r="AJ12" s="84" t="s">
        <v>69</v>
      </c>
      <c r="AK12" s="88"/>
      <c r="AL12" s="85"/>
      <c r="AM12" s="78" t="s">
        <v>70</v>
      </c>
      <c r="AN12" s="89"/>
      <c r="AO12" s="78" t="s">
        <v>71</v>
      </c>
      <c r="AP12" s="79"/>
      <c r="AQ12" s="79"/>
      <c r="AR12" s="80"/>
      <c r="AT12" s="86" t="s">
        <v>67</v>
      </c>
      <c r="AU12" s="84" t="s">
        <v>68</v>
      </c>
      <c r="AV12" s="88"/>
      <c r="AW12" s="88"/>
      <c r="AX12" s="85"/>
      <c r="AY12" s="84" t="s">
        <v>69</v>
      </c>
      <c r="AZ12" s="88"/>
      <c r="BA12" s="85"/>
      <c r="BB12" s="78" t="s">
        <v>70</v>
      </c>
      <c r="BC12" s="89"/>
      <c r="BD12" s="78" t="s">
        <v>71</v>
      </c>
      <c r="BE12" s="79"/>
      <c r="BF12" s="79"/>
      <c r="BG12" s="80"/>
      <c r="BI12" s="86" t="s">
        <v>67</v>
      </c>
      <c r="BJ12" s="84" t="s">
        <v>68</v>
      </c>
      <c r="BK12" s="88"/>
      <c r="BL12" s="88"/>
      <c r="BM12" s="85"/>
      <c r="BN12" s="84" t="s">
        <v>69</v>
      </c>
      <c r="BO12" s="88"/>
      <c r="BP12" s="85"/>
      <c r="BQ12" s="78" t="s">
        <v>70</v>
      </c>
      <c r="BR12" s="89"/>
      <c r="BS12" s="78" t="s">
        <v>71</v>
      </c>
      <c r="BT12" s="79"/>
      <c r="BU12" s="79"/>
      <c r="BV12" s="80"/>
    </row>
    <row r="13" spans="1:74" ht="23.25" thickBot="1">
      <c r="A13" s="87"/>
      <c r="B13" s="15" t="s">
        <v>72</v>
      </c>
      <c r="C13" s="72" t="s">
        <v>73</v>
      </c>
      <c r="D13" s="73"/>
      <c r="E13" s="15" t="s">
        <v>74</v>
      </c>
      <c r="F13" s="15" t="s">
        <v>72</v>
      </c>
      <c r="G13" s="72" t="s">
        <v>75</v>
      </c>
      <c r="H13" s="73"/>
      <c r="I13" s="81"/>
      <c r="J13" s="90"/>
      <c r="K13" s="81"/>
      <c r="L13" s="82"/>
      <c r="M13" s="82"/>
      <c r="N13" s="83"/>
      <c r="P13" s="87"/>
      <c r="Q13" s="15" t="s">
        <v>72</v>
      </c>
      <c r="R13" s="72" t="s">
        <v>73</v>
      </c>
      <c r="S13" s="73"/>
      <c r="T13" s="15" t="s">
        <v>74</v>
      </c>
      <c r="U13" s="15" t="s">
        <v>72</v>
      </c>
      <c r="V13" s="72" t="s">
        <v>75</v>
      </c>
      <c r="W13" s="73"/>
      <c r="X13" s="81"/>
      <c r="Y13" s="90"/>
      <c r="Z13" s="81"/>
      <c r="AA13" s="82"/>
      <c r="AB13" s="82"/>
      <c r="AC13" s="83"/>
      <c r="AE13" s="87"/>
      <c r="AF13" s="15" t="s">
        <v>72</v>
      </c>
      <c r="AG13" s="72" t="s">
        <v>73</v>
      </c>
      <c r="AH13" s="73"/>
      <c r="AI13" s="15" t="s">
        <v>74</v>
      </c>
      <c r="AJ13" s="15" t="s">
        <v>72</v>
      </c>
      <c r="AK13" s="72" t="s">
        <v>75</v>
      </c>
      <c r="AL13" s="73"/>
      <c r="AM13" s="81"/>
      <c r="AN13" s="90"/>
      <c r="AO13" s="81"/>
      <c r="AP13" s="82"/>
      <c r="AQ13" s="82"/>
      <c r="AR13" s="83"/>
      <c r="AT13" s="87"/>
      <c r="AU13" s="15" t="s">
        <v>72</v>
      </c>
      <c r="AV13" s="72" t="s">
        <v>73</v>
      </c>
      <c r="AW13" s="73"/>
      <c r="AX13" s="15" t="s">
        <v>74</v>
      </c>
      <c r="AY13" s="15" t="s">
        <v>72</v>
      </c>
      <c r="AZ13" s="72" t="s">
        <v>75</v>
      </c>
      <c r="BA13" s="73"/>
      <c r="BB13" s="81"/>
      <c r="BC13" s="90"/>
      <c r="BD13" s="81"/>
      <c r="BE13" s="82"/>
      <c r="BF13" s="82"/>
      <c r="BG13" s="83"/>
      <c r="BI13" s="87"/>
      <c r="BJ13" s="15" t="s">
        <v>72</v>
      </c>
      <c r="BK13" s="72" t="s">
        <v>73</v>
      </c>
      <c r="BL13" s="73"/>
      <c r="BM13" s="15" t="s">
        <v>74</v>
      </c>
      <c r="BN13" s="15" t="s">
        <v>72</v>
      </c>
      <c r="BO13" s="72" t="s">
        <v>75</v>
      </c>
      <c r="BP13" s="73"/>
      <c r="BQ13" s="81"/>
      <c r="BR13" s="90"/>
      <c r="BS13" s="81"/>
      <c r="BT13" s="82"/>
      <c r="BU13" s="82"/>
      <c r="BV13" s="83"/>
    </row>
    <row r="14" spans="1:74">
      <c r="A14" s="16" t="s">
        <v>76</v>
      </c>
      <c r="B14" s="17">
        <v>40</v>
      </c>
      <c r="C14" s="84">
        <v>0.13</v>
      </c>
      <c r="D14" s="85"/>
      <c r="E14" s="13"/>
      <c r="F14" s="13">
        <v>3.1</v>
      </c>
      <c r="G14" s="65">
        <f>C14*8200/1000000</f>
        <v>1.0660000000000001E-3</v>
      </c>
      <c r="H14" s="65"/>
      <c r="I14" s="91" t="s">
        <v>77</v>
      </c>
      <c r="J14" s="92"/>
      <c r="K14" s="74">
        <f>G14*12*91</f>
        <v>1.1640720000000002</v>
      </c>
      <c r="L14" s="75"/>
      <c r="M14" s="75"/>
      <c r="N14" s="76"/>
      <c r="P14" s="16" t="s">
        <v>76</v>
      </c>
      <c r="Q14" s="17">
        <v>40</v>
      </c>
      <c r="R14" s="84">
        <v>0.153</v>
      </c>
      <c r="S14" s="85"/>
      <c r="T14" s="13"/>
      <c r="U14" s="13">
        <v>3.1</v>
      </c>
      <c r="V14" s="65">
        <f>R14*8200/1000000</f>
        <v>1.2545999999999998E-3</v>
      </c>
      <c r="W14" s="65"/>
      <c r="X14" s="91" t="s">
        <v>77</v>
      </c>
      <c r="Y14" s="92"/>
      <c r="Z14" s="74">
        <f>V14*12*91</f>
        <v>1.3700231999999999</v>
      </c>
      <c r="AA14" s="75"/>
      <c r="AB14" s="75"/>
      <c r="AC14" s="76"/>
      <c r="AE14" s="16" t="s">
        <v>76</v>
      </c>
      <c r="AF14" s="17">
        <v>40</v>
      </c>
      <c r="AG14" s="84">
        <v>0.28999999999999998</v>
      </c>
      <c r="AH14" s="85"/>
      <c r="AI14" s="13"/>
      <c r="AJ14" s="13">
        <v>3.1</v>
      </c>
      <c r="AK14" s="65">
        <f>AG14*8200/1000000</f>
        <v>2.3779999999999999E-3</v>
      </c>
      <c r="AL14" s="65"/>
      <c r="AM14" s="91" t="s">
        <v>77</v>
      </c>
      <c r="AN14" s="92"/>
      <c r="AO14" s="74">
        <f>AK14*12*91</f>
        <v>2.5967759999999998</v>
      </c>
      <c r="AP14" s="75"/>
      <c r="AQ14" s="75"/>
      <c r="AR14" s="76"/>
      <c r="AT14" s="16" t="s">
        <v>76</v>
      </c>
      <c r="AU14" s="17">
        <v>40</v>
      </c>
      <c r="AV14" s="84">
        <v>6.0999999999999999E-2</v>
      </c>
      <c r="AW14" s="85"/>
      <c r="AX14" s="13"/>
      <c r="AY14" s="13">
        <v>3.1</v>
      </c>
      <c r="AZ14" s="65">
        <f>AV14*8200/1000000</f>
        <v>5.0020000000000002E-4</v>
      </c>
      <c r="BA14" s="65"/>
      <c r="BB14" s="91" t="s">
        <v>77</v>
      </c>
      <c r="BC14" s="92"/>
      <c r="BD14" s="74">
        <f>AZ14*12*80</f>
        <v>0.48019199999999995</v>
      </c>
      <c r="BE14" s="75"/>
      <c r="BF14" s="75"/>
      <c r="BG14" s="76"/>
      <c r="BI14" s="16" t="s">
        <v>76</v>
      </c>
      <c r="BJ14" s="17"/>
      <c r="BK14" s="84">
        <f>AV14+AG14+R14+C14</f>
        <v>0.63400000000000001</v>
      </c>
      <c r="BL14" s="85"/>
      <c r="BM14" s="13">
        <v>4</v>
      </c>
      <c r="BN14" s="13">
        <f>BK14/BM14</f>
        <v>0.1585</v>
      </c>
      <c r="BO14" s="65"/>
      <c r="BP14" s="65"/>
      <c r="BQ14" s="91"/>
      <c r="BR14" s="92"/>
      <c r="BS14" s="74">
        <f>BD14+AO14+Z14+K14</f>
        <v>5.6110631999999994</v>
      </c>
      <c r="BT14" s="75"/>
      <c r="BU14" s="75"/>
      <c r="BV14" s="76"/>
    </row>
    <row r="15" spans="1:74">
      <c r="A15" s="16" t="s">
        <v>78</v>
      </c>
      <c r="B15" s="17">
        <v>70</v>
      </c>
      <c r="C15" s="84">
        <v>6.1499999999999999E-2</v>
      </c>
      <c r="D15" s="85"/>
      <c r="E15" s="13"/>
      <c r="F15" s="13">
        <v>1</v>
      </c>
      <c r="G15" s="65">
        <f>C15*8200/1000000</f>
        <v>5.0430000000000006E-4</v>
      </c>
      <c r="H15" s="65"/>
      <c r="I15" s="91" t="s">
        <v>77</v>
      </c>
      <c r="J15" s="92"/>
      <c r="K15" s="74">
        <f>G15*12*91</f>
        <v>0.55069560000000006</v>
      </c>
      <c r="L15" s="75"/>
      <c r="M15" s="75"/>
      <c r="N15" s="76"/>
      <c r="P15" s="16" t="s">
        <v>78</v>
      </c>
      <c r="Q15" s="17">
        <v>70</v>
      </c>
      <c r="R15" s="84">
        <v>5.3999999999999999E-2</v>
      </c>
      <c r="S15" s="85"/>
      <c r="T15" s="13"/>
      <c r="U15" s="13">
        <v>1</v>
      </c>
      <c r="V15" s="65">
        <f>R15*8200/1000000</f>
        <v>4.4280000000000003E-4</v>
      </c>
      <c r="W15" s="65"/>
      <c r="X15" s="91" t="s">
        <v>77</v>
      </c>
      <c r="Y15" s="92"/>
      <c r="Z15" s="74">
        <f>V15*12*91</f>
        <v>0.48353760000000001</v>
      </c>
      <c r="AA15" s="75"/>
      <c r="AB15" s="75"/>
      <c r="AC15" s="76"/>
      <c r="AE15" s="16" t="s">
        <v>78</v>
      </c>
      <c r="AF15" s="17">
        <v>70</v>
      </c>
      <c r="AG15" s="84">
        <v>0.24</v>
      </c>
      <c r="AH15" s="85"/>
      <c r="AI15" s="13"/>
      <c r="AJ15" s="13">
        <v>1</v>
      </c>
      <c r="AK15" s="65">
        <f>AG15*8200/1000000</f>
        <v>1.9680000000000001E-3</v>
      </c>
      <c r="AL15" s="65"/>
      <c r="AM15" s="91" t="s">
        <v>77</v>
      </c>
      <c r="AN15" s="92"/>
      <c r="AO15" s="74">
        <f>AK15*12*91</f>
        <v>2.1490560000000003</v>
      </c>
      <c r="AP15" s="75"/>
      <c r="AQ15" s="75"/>
      <c r="AR15" s="76"/>
      <c r="AT15" s="16" t="s">
        <v>78</v>
      </c>
      <c r="AU15" s="17">
        <v>70</v>
      </c>
      <c r="AV15" s="84">
        <v>0.02</v>
      </c>
      <c r="AW15" s="85"/>
      <c r="AX15" s="13"/>
      <c r="AY15" s="13">
        <v>1</v>
      </c>
      <c r="AZ15" s="65">
        <f>AV15*8200/1000000</f>
        <v>1.64E-4</v>
      </c>
      <c r="BA15" s="65"/>
      <c r="BB15" s="91" t="s">
        <v>77</v>
      </c>
      <c r="BC15" s="92"/>
      <c r="BD15" s="74">
        <f>AZ15*12*80</f>
        <v>0.15744000000000002</v>
      </c>
      <c r="BE15" s="75"/>
      <c r="BF15" s="75"/>
      <c r="BG15" s="76"/>
      <c r="BI15" s="16" t="s">
        <v>78</v>
      </c>
      <c r="BJ15" s="17"/>
      <c r="BK15" s="84">
        <f>AV15+AG15+R15+C15</f>
        <v>0.3755</v>
      </c>
      <c r="BL15" s="85"/>
      <c r="BM15" s="13">
        <v>4</v>
      </c>
      <c r="BN15" s="13">
        <f>BK15/BM15</f>
        <v>9.3875E-2</v>
      </c>
      <c r="BO15" s="65"/>
      <c r="BP15" s="65"/>
      <c r="BQ15" s="91"/>
      <c r="BR15" s="92"/>
      <c r="BS15" s="74">
        <f>BD15+AO15+Z15+K15</f>
        <v>3.3407292000000002</v>
      </c>
      <c r="BT15" s="75"/>
      <c r="BU15" s="75"/>
      <c r="BV15" s="76"/>
    </row>
    <row r="16" spans="1:74" ht="14.25" thickBot="1">
      <c r="A16" s="27" t="s">
        <v>91</v>
      </c>
      <c r="B16" s="19"/>
      <c r="C16" s="72">
        <v>9.69E-2</v>
      </c>
      <c r="D16" s="73"/>
      <c r="E16" s="15"/>
      <c r="F16" s="15"/>
      <c r="G16" s="65">
        <f>C16*8200/1000000</f>
        <v>7.9458000000000003E-4</v>
      </c>
      <c r="H16" s="65"/>
      <c r="I16" s="72"/>
      <c r="J16" s="73"/>
      <c r="K16" s="74">
        <f>G16*12*91</f>
        <v>0.86768136000000007</v>
      </c>
      <c r="L16" s="75"/>
      <c r="M16" s="75"/>
      <c r="N16" s="76"/>
      <c r="P16" s="27" t="s">
        <v>91</v>
      </c>
      <c r="Q16" s="19"/>
      <c r="R16" s="72">
        <v>9.0999999999999998E-2</v>
      </c>
      <c r="S16" s="73"/>
      <c r="T16" s="15"/>
      <c r="U16" s="15"/>
      <c r="V16" s="65">
        <f>R16*8200/1000000</f>
        <v>7.4619999999999992E-4</v>
      </c>
      <c r="W16" s="65"/>
      <c r="X16" s="72"/>
      <c r="Y16" s="73"/>
      <c r="Z16" s="74">
        <f>V16*12*91</f>
        <v>0.81485039999999997</v>
      </c>
      <c r="AA16" s="75"/>
      <c r="AB16" s="75"/>
      <c r="AC16" s="76"/>
      <c r="AE16" s="27" t="s">
        <v>91</v>
      </c>
      <c r="AF16" s="19"/>
      <c r="AG16" s="72">
        <v>0.11</v>
      </c>
      <c r="AH16" s="73"/>
      <c r="AI16" s="15"/>
      <c r="AJ16" s="15"/>
      <c r="AK16" s="63"/>
      <c r="AL16" s="63"/>
      <c r="AM16" s="72"/>
      <c r="AN16" s="73"/>
      <c r="AO16" s="74">
        <f>AK16*12*91</f>
        <v>0</v>
      </c>
      <c r="AP16" s="75"/>
      <c r="AQ16" s="75"/>
      <c r="AR16" s="76"/>
      <c r="AT16" s="27" t="s">
        <v>91</v>
      </c>
      <c r="AU16" s="19"/>
      <c r="AV16" s="72">
        <v>4.9000000000000002E-2</v>
      </c>
      <c r="AW16" s="73"/>
      <c r="AX16" s="15"/>
      <c r="AY16" s="15"/>
      <c r="AZ16" s="65">
        <f>AV16*8200/1000000</f>
        <v>4.0180000000000001E-4</v>
      </c>
      <c r="BA16" s="65"/>
      <c r="BB16" s="72"/>
      <c r="BC16" s="73"/>
      <c r="BD16" s="74">
        <f>AZ16*12*80</f>
        <v>0.38572800000000007</v>
      </c>
      <c r="BE16" s="75"/>
      <c r="BF16" s="75"/>
      <c r="BG16" s="76"/>
      <c r="BI16" s="27" t="s">
        <v>91</v>
      </c>
      <c r="BJ16" s="19"/>
      <c r="BK16" s="84">
        <f>AV16+AG16+R16+C16</f>
        <v>0.34689999999999999</v>
      </c>
      <c r="BL16" s="85"/>
      <c r="BM16" s="15">
        <v>4</v>
      </c>
      <c r="BN16" s="13">
        <f>BK16/BM16</f>
        <v>8.6724999999999997E-2</v>
      </c>
      <c r="BO16" s="63"/>
      <c r="BP16" s="63"/>
      <c r="BQ16" s="72"/>
      <c r="BR16" s="73"/>
      <c r="BS16" s="74">
        <f>BD16+AO16+Z16+K16</f>
        <v>2.0682597600000001</v>
      </c>
      <c r="BT16" s="75"/>
      <c r="BU16" s="75"/>
      <c r="BV16" s="76"/>
    </row>
    <row r="17" spans="1:74">
      <c r="A17" s="77" t="s">
        <v>79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P17" s="77" t="s">
        <v>79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E17" s="77" t="s">
        <v>79</v>
      </c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T17" s="77" t="s">
        <v>79</v>
      </c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I17" s="77" t="s">
        <v>79</v>
      </c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</row>
    <row r="18" spans="1:74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</row>
    <row r="19" spans="1:74" ht="14.25" thickBo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</row>
    <row r="20" spans="1:74" ht="13.5" customHeight="1">
      <c r="A20" s="71" t="s">
        <v>58</v>
      </c>
      <c r="B20" s="100" t="s">
        <v>82</v>
      </c>
      <c r="C20" s="70" t="s">
        <v>60</v>
      </c>
      <c r="D20" s="70" t="s">
        <v>83</v>
      </c>
      <c r="E20" s="70" t="s">
        <v>62</v>
      </c>
      <c r="F20" s="70">
        <v>108.864</v>
      </c>
      <c r="G20" s="70" t="s">
        <v>63</v>
      </c>
      <c r="H20" s="70" t="s">
        <v>64</v>
      </c>
      <c r="I20" s="70" t="s">
        <v>65</v>
      </c>
      <c r="J20" s="70">
        <v>2208</v>
      </c>
      <c r="K20" s="70" t="s">
        <v>66</v>
      </c>
      <c r="L20" s="21">
        <v>0</v>
      </c>
      <c r="M20" s="21">
        <v>1</v>
      </c>
      <c r="N20" s="22">
        <v>2</v>
      </c>
      <c r="P20" s="71" t="s">
        <v>58</v>
      </c>
      <c r="Q20" s="70" t="s">
        <v>82</v>
      </c>
      <c r="R20" s="70" t="s">
        <v>60</v>
      </c>
      <c r="S20" s="70" t="s">
        <v>83</v>
      </c>
      <c r="T20" s="70" t="s">
        <v>62</v>
      </c>
      <c r="U20" s="70">
        <v>108.864</v>
      </c>
      <c r="V20" s="70" t="s">
        <v>63</v>
      </c>
      <c r="W20" s="70" t="s">
        <v>64</v>
      </c>
      <c r="X20" s="70" t="s">
        <v>65</v>
      </c>
      <c r="Y20" s="70">
        <v>2208</v>
      </c>
      <c r="Z20" s="70" t="s">
        <v>66</v>
      </c>
      <c r="AA20" s="21">
        <v>0</v>
      </c>
      <c r="AB20" s="21">
        <v>1</v>
      </c>
      <c r="AC20" s="22">
        <v>2</v>
      </c>
      <c r="AE20" s="71" t="s">
        <v>58</v>
      </c>
      <c r="AF20" s="70" t="s">
        <v>82</v>
      </c>
      <c r="AG20" s="70" t="s">
        <v>60</v>
      </c>
      <c r="AH20" s="70" t="s">
        <v>83</v>
      </c>
      <c r="AI20" s="70" t="s">
        <v>62</v>
      </c>
      <c r="AJ20" s="70">
        <v>108.864</v>
      </c>
      <c r="AK20" s="70" t="s">
        <v>63</v>
      </c>
      <c r="AL20" s="70" t="s">
        <v>64</v>
      </c>
      <c r="AM20" s="70" t="s">
        <v>65</v>
      </c>
      <c r="AN20" s="70">
        <v>2016</v>
      </c>
      <c r="AO20" s="70" t="s">
        <v>66</v>
      </c>
      <c r="AP20" s="21">
        <v>0</v>
      </c>
      <c r="AQ20" s="21">
        <v>1</v>
      </c>
      <c r="AR20" s="22">
        <v>2</v>
      </c>
      <c r="AT20" s="71" t="s">
        <v>58</v>
      </c>
      <c r="AU20" s="70" t="s">
        <v>82</v>
      </c>
      <c r="AV20" s="70" t="s">
        <v>60</v>
      </c>
      <c r="AW20" s="70" t="s">
        <v>83</v>
      </c>
      <c r="AX20" s="70" t="s">
        <v>62</v>
      </c>
      <c r="AY20" s="70">
        <f>BC20*720/10000</f>
        <v>155.52000000000001</v>
      </c>
      <c r="AZ20" s="70" t="s">
        <v>63</v>
      </c>
      <c r="BA20" s="70" t="s">
        <v>64</v>
      </c>
      <c r="BB20" s="70" t="s">
        <v>65</v>
      </c>
      <c r="BC20" s="70">
        <v>2160</v>
      </c>
      <c r="BD20" s="70" t="s">
        <v>66</v>
      </c>
      <c r="BE20" s="21">
        <v>0</v>
      </c>
      <c r="BF20" s="21">
        <v>1</v>
      </c>
      <c r="BG20" s="22">
        <v>2</v>
      </c>
      <c r="BI20" s="71" t="s">
        <v>58</v>
      </c>
      <c r="BJ20" s="70" t="s">
        <v>82</v>
      </c>
      <c r="BK20" s="70" t="s">
        <v>60</v>
      </c>
      <c r="BL20" s="70" t="s">
        <v>83</v>
      </c>
      <c r="BM20" s="70" t="s">
        <v>62</v>
      </c>
      <c r="BN20" s="70">
        <f>BR20*720/10000</f>
        <v>155.52000000000001</v>
      </c>
      <c r="BO20" s="70" t="s">
        <v>63</v>
      </c>
      <c r="BP20" s="70" t="s">
        <v>64</v>
      </c>
      <c r="BQ20" s="70" t="s">
        <v>65</v>
      </c>
      <c r="BR20" s="70">
        <v>2160</v>
      </c>
      <c r="BS20" s="70" t="s">
        <v>66</v>
      </c>
      <c r="BT20" s="21">
        <v>0</v>
      </c>
      <c r="BU20" s="21">
        <v>1</v>
      </c>
      <c r="BV20" s="22">
        <v>2</v>
      </c>
    </row>
    <row r="21" spans="1:74">
      <c r="A21" s="69"/>
      <c r="B21" s="101"/>
      <c r="C21" s="66"/>
      <c r="D21" s="66"/>
      <c r="E21" s="66"/>
      <c r="F21" s="66"/>
      <c r="G21" s="66"/>
      <c r="H21" s="66"/>
      <c r="I21" s="66"/>
      <c r="J21" s="66"/>
      <c r="K21" s="66"/>
      <c r="L21" s="23">
        <v>3</v>
      </c>
      <c r="M21" s="23">
        <v>4</v>
      </c>
      <c r="N21" s="24">
        <v>5</v>
      </c>
      <c r="P21" s="69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23">
        <v>3</v>
      </c>
      <c r="AB21" s="23">
        <v>4</v>
      </c>
      <c r="AC21" s="24">
        <v>5</v>
      </c>
      <c r="AE21" s="69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23">
        <v>3</v>
      </c>
      <c r="AQ21" s="23">
        <v>4</v>
      </c>
      <c r="AR21" s="24">
        <v>5</v>
      </c>
      <c r="AT21" s="69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23">
        <v>3</v>
      </c>
      <c r="BF21" s="23">
        <v>4</v>
      </c>
      <c r="BG21" s="24">
        <v>5</v>
      </c>
      <c r="BI21" s="69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23">
        <v>3</v>
      </c>
      <c r="BU21" s="23">
        <v>4</v>
      </c>
      <c r="BV21" s="24">
        <v>5</v>
      </c>
    </row>
    <row r="22" spans="1:74">
      <c r="A22" s="69" t="s">
        <v>67</v>
      </c>
      <c r="B22" s="66" t="s">
        <v>68</v>
      </c>
      <c r="C22" s="66"/>
      <c r="D22" s="66"/>
      <c r="E22" s="66"/>
      <c r="F22" s="66" t="s">
        <v>69</v>
      </c>
      <c r="G22" s="66"/>
      <c r="H22" s="66"/>
      <c r="I22" s="66" t="s">
        <v>70</v>
      </c>
      <c r="J22" s="66"/>
      <c r="K22" s="66" t="s">
        <v>71</v>
      </c>
      <c r="L22" s="66"/>
      <c r="M22" s="66"/>
      <c r="N22" s="67"/>
      <c r="P22" s="69" t="s">
        <v>67</v>
      </c>
      <c r="Q22" s="66" t="s">
        <v>68</v>
      </c>
      <c r="R22" s="66"/>
      <c r="S22" s="66"/>
      <c r="T22" s="66"/>
      <c r="U22" s="66" t="s">
        <v>69</v>
      </c>
      <c r="V22" s="66"/>
      <c r="W22" s="66"/>
      <c r="X22" s="66" t="s">
        <v>70</v>
      </c>
      <c r="Y22" s="66"/>
      <c r="Z22" s="66" t="s">
        <v>71</v>
      </c>
      <c r="AA22" s="66"/>
      <c r="AB22" s="66"/>
      <c r="AC22" s="67"/>
      <c r="AE22" s="69" t="s">
        <v>67</v>
      </c>
      <c r="AF22" s="66" t="s">
        <v>68</v>
      </c>
      <c r="AG22" s="66"/>
      <c r="AH22" s="66"/>
      <c r="AI22" s="66"/>
      <c r="AJ22" s="66" t="s">
        <v>69</v>
      </c>
      <c r="AK22" s="66"/>
      <c r="AL22" s="66"/>
      <c r="AM22" s="66" t="s">
        <v>70</v>
      </c>
      <c r="AN22" s="66"/>
      <c r="AO22" s="66" t="s">
        <v>71</v>
      </c>
      <c r="AP22" s="66"/>
      <c r="AQ22" s="66"/>
      <c r="AR22" s="67"/>
      <c r="AT22" s="69" t="s">
        <v>67</v>
      </c>
      <c r="AU22" s="66" t="s">
        <v>68</v>
      </c>
      <c r="AV22" s="66"/>
      <c r="AW22" s="66"/>
      <c r="AX22" s="66"/>
      <c r="AY22" s="66" t="s">
        <v>69</v>
      </c>
      <c r="AZ22" s="66"/>
      <c r="BA22" s="66"/>
      <c r="BB22" s="66" t="s">
        <v>70</v>
      </c>
      <c r="BC22" s="66"/>
      <c r="BD22" s="66" t="s">
        <v>71</v>
      </c>
      <c r="BE22" s="66"/>
      <c r="BF22" s="66"/>
      <c r="BG22" s="67"/>
      <c r="BI22" s="69" t="s">
        <v>67</v>
      </c>
      <c r="BJ22" s="66" t="s">
        <v>68</v>
      </c>
      <c r="BK22" s="66"/>
      <c r="BL22" s="66"/>
      <c r="BM22" s="66"/>
      <c r="BN22" s="66" t="s">
        <v>69</v>
      </c>
      <c r="BO22" s="66"/>
      <c r="BP22" s="66"/>
      <c r="BQ22" s="66" t="s">
        <v>70</v>
      </c>
      <c r="BR22" s="66"/>
      <c r="BS22" s="66" t="s">
        <v>71</v>
      </c>
      <c r="BT22" s="66"/>
      <c r="BU22" s="66"/>
      <c r="BV22" s="67"/>
    </row>
    <row r="23" spans="1:74" ht="22.5">
      <c r="A23" s="69"/>
      <c r="B23" s="23" t="s">
        <v>72</v>
      </c>
      <c r="C23" s="66" t="s">
        <v>73</v>
      </c>
      <c r="D23" s="66"/>
      <c r="E23" s="23" t="s">
        <v>74</v>
      </c>
      <c r="F23" s="23" t="s">
        <v>72</v>
      </c>
      <c r="G23" s="66" t="s">
        <v>75</v>
      </c>
      <c r="H23" s="66"/>
      <c r="I23" s="66"/>
      <c r="J23" s="66"/>
      <c r="K23" s="66"/>
      <c r="L23" s="66"/>
      <c r="M23" s="66"/>
      <c r="N23" s="67"/>
      <c r="P23" s="69"/>
      <c r="Q23" s="23" t="s">
        <v>72</v>
      </c>
      <c r="R23" s="66" t="s">
        <v>73</v>
      </c>
      <c r="S23" s="66"/>
      <c r="T23" s="23" t="s">
        <v>74</v>
      </c>
      <c r="U23" s="23" t="s">
        <v>72</v>
      </c>
      <c r="V23" s="66" t="s">
        <v>75</v>
      </c>
      <c r="W23" s="66"/>
      <c r="X23" s="66"/>
      <c r="Y23" s="66"/>
      <c r="Z23" s="66"/>
      <c r="AA23" s="66"/>
      <c r="AB23" s="66"/>
      <c r="AC23" s="67"/>
      <c r="AE23" s="69"/>
      <c r="AF23" s="23" t="s">
        <v>72</v>
      </c>
      <c r="AG23" s="66" t="s">
        <v>73</v>
      </c>
      <c r="AH23" s="66"/>
      <c r="AI23" s="23" t="s">
        <v>74</v>
      </c>
      <c r="AJ23" s="23" t="s">
        <v>72</v>
      </c>
      <c r="AK23" s="66" t="s">
        <v>75</v>
      </c>
      <c r="AL23" s="66"/>
      <c r="AM23" s="66"/>
      <c r="AN23" s="66"/>
      <c r="AO23" s="66"/>
      <c r="AP23" s="66"/>
      <c r="AQ23" s="66"/>
      <c r="AR23" s="67"/>
      <c r="AT23" s="69"/>
      <c r="AU23" s="23" t="s">
        <v>72</v>
      </c>
      <c r="AV23" s="66" t="s">
        <v>73</v>
      </c>
      <c r="AW23" s="66"/>
      <c r="AX23" s="23" t="s">
        <v>74</v>
      </c>
      <c r="AY23" s="23" t="s">
        <v>72</v>
      </c>
      <c r="AZ23" s="66" t="s">
        <v>75</v>
      </c>
      <c r="BA23" s="66"/>
      <c r="BB23" s="66"/>
      <c r="BC23" s="66"/>
      <c r="BD23" s="66"/>
      <c r="BE23" s="66"/>
      <c r="BF23" s="66"/>
      <c r="BG23" s="67"/>
      <c r="BI23" s="69"/>
      <c r="BJ23" s="23" t="s">
        <v>72</v>
      </c>
      <c r="BK23" s="66" t="s">
        <v>73</v>
      </c>
      <c r="BL23" s="66"/>
      <c r="BM23" s="23" t="s">
        <v>74</v>
      </c>
      <c r="BN23" s="23" t="s">
        <v>72</v>
      </c>
      <c r="BO23" s="66" t="s">
        <v>75</v>
      </c>
      <c r="BP23" s="66"/>
      <c r="BQ23" s="66"/>
      <c r="BR23" s="66"/>
      <c r="BS23" s="66"/>
      <c r="BT23" s="66"/>
      <c r="BU23" s="66"/>
      <c r="BV23" s="67"/>
    </row>
    <row r="24" spans="1:74">
      <c r="A24" s="25" t="s">
        <v>84</v>
      </c>
      <c r="B24" s="23">
        <v>400</v>
      </c>
      <c r="C24" s="64">
        <v>200</v>
      </c>
      <c r="D24" s="64"/>
      <c r="E24" s="23"/>
      <c r="F24" s="23"/>
      <c r="G24" s="65">
        <f>C24*1800*0.5/1000000</f>
        <v>0.18</v>
      </c>
      <c r="H24" s="65"/>
      <c r="I24" s="68" t="s">
        <v>77</v>
      </c>
      <c r="J24" s="68"/>
      <c r="K24" s="60">
        <f t="shared" ref="K24:K29" si="0">G24*24*84</f>
        <v>362.88</v>
      </c>
      <c r="L24" s="60"/>
      <c r="M24" s="60"/>
      <c r="N24" s="61"/>
      <c r="P24" s="25" t="s">
        <v>84</v>
      </c>
      <c r="Q24" s="23">
        <v>400</v>
      </c>
      <c r="R24" s="64">
        <v>285</v>
      </c>
      <c r="S24" s="64"/>
      <c r="T24" s="23"/>
      <c r="U24" s="23"/>
      <c r="V24" s="65">
        <f>R24*1800*0.5/1000000</f>
        <v>0.25650000000000001</v>
      </c>
      <c r="W24" s="65"/>
      <c r="X24" s="68" t="s">
        <v>77</v>
      </c>
      <c r="Y24" s="68"/>
      <c r="Z24" s="60">
        <f t="shared" ref="Z24:Z29" si="1">V24*24*84</f>
        <v>517.10400000000004</v>
      </c>
      <c r="AA24" s="60"/>
      <c r="AB24" s="60"/>
      <c r="AC24" s="61"/>
      <c r="AE24" s="25" t="s">
        <v>84</v>
      </c>
      <c r="AF24" s="23">
        <v>400</v>
      </c>
      <c r="AG24" s="64">
        <v>196</v>
      </c>
      <c r="AH24" s="64"/>
      <c r="AI24" s="23"/>
      <c r="AJ24" s="23"/>
      <c r="AK24" s="65">
        <f>AG24*1800*0.5/1000000</f>
        <v>0.1764</v>
      </c>
      <c r="AL24" s="65"/>
      <c r="AM24" s="68" t="s">
        <v>77</v>
      </c>
      <c r="AN24" s="68"/>
      <c r="AO24" s="60">
        <f t="shared" ref="AO24:AO29" si="2">AK24*24*84</f>
        <v>355.62240000000003</v>
      </c>
      <c r="AP24" s="60"/>
      <c r="AQ24" s="60"/>
      <c r="AR24" s="61"/>
      <c r="AT24" s="25" t="s">
        <v>84</v>
      </c>
      <c r="AU24" s="23">
        <v>400</v>
      </c>
      <c r="AV24" s="64">
        <v>162.5</v>
      </c>
      <c r="AW24" s="64"/>
      <c r="AX24" s="23"/>
      <c r="AY24" s="23"/>
      <c r="AZ24" s="65">
        <f>AV24*1800*0.5/1000000</f>
        <v>0.14624999999999999</v>
      </c>
      <c r="BA24" s="65"/>
      <c r="BB24" s="68" t="s">
        <v>77</v>
      </c>
      <c r="BC24" s="68"/>
      <c r="BD24" s="60">
        <f t="shared" ref="BD24:BD29" si="3">AZ24*24*90</f>
        <v>315.89999999999998</v>
      </c>
      <c r="BE24" s="60"/>
      <c r="BF24" s="60"/>
      <c r="BG24" s="61"/>
      <c r="BI24" s="25" t="s">
        <v>84</v>
      </c>
      <c r="BJ24" s="23"/>
      <c r="BK24" s="64">
        <f t="shared" ref="BK24:BK29" si="4">AV24+AG24+R24+C24</f>
        <v>843.5</v>
      </c>
      <c r="BL24" s="64"/>
      <c r="BM24" s="23">
        <v>4</v>
      </c>
      <c r="BN24" s="23">
        <f t="shared" ref="BN24:BN29" si="5">BK24/BM24</f>
        <v>210.875</v>
      </c>
      <c r="BO24" s="65"/>
      <c r="BP24" s="65"/>
      <c r="BQ24" s="68"/>
      <c r="BR24" s="68"/>
      <c r="BS24" s="60">
        <f t="shared" ref="BS24:BS29" si="6">BD24+AO24+Z24+K24</f>
        <v>1551.5064000000002</v>
      </c>
      <c r="BT24" s="60"/>
      <c r="BU24" s="60"/>
      <c r="BV24" s="61"/>
    </row>
    <row r="25" spans="1:74">
      <c r="A25" s="25" t="s">
        <v>85</v>
      </c>
      <c r="B25" s="23">
        <v>500</v>
      </c>
      <c r="C25" s="64">
        <v>4</v>
      </c>
      <c r="D25" s="64"/>
      <c r="E25" s="23"/>
      <c r="F25" s="23"/>
      <c r="G25" s="65">
        <f>C25*1800*0.5/1000000</f>
        <v>3.5999999999999999E-3</v>
      </c>
      <c r="H25" s="65"/>
      <c r="I25" s="68" t="s">
        <v>77</v>
      </c>
      <c r="J25" s="68"/>
      <c r="K25" s="60">
        <f t="shared" si="0"/>
        <v>7.2576000000000001</v>
      </c>
      <c r="L25" s="60"/>
      <c r="M25" s="60"/>
      <c r="N25" s="61"/>
      <c r="P25" s="25" t="s">
        <v>85</v>
      </c>
      <c r="Q25" s="23">
        <v>500</v>
      </c>
      <c r="R25" s="64">
        <v>3</v>
      </c>
      <c r="S25" s="64"/>
      <c r="T25" s="23"/>
      <c r="U25" s="23"/>
      <c r="V25" s="65">
        <f>R25*1800*0.5/1000000</f>
        <v>2.7000000000000001E-3</v>
      </c>
      <c r="W25" s="65"/>
      <c r="X25" s="68" t="s">
        <v>77</v>
      </c>
      <c r="Y25" s="68"/>
      <c r="Z25" s="60">
        <f t="shared" si="1"/>
        <v>5.4432</v>
      </c>
      <c r="AA25" s="60"/>
      <c r="AB25" s="60"/>
      <c r="AC25" s="61"/>
      <c r="AE25" s="25" t="s">
        <v>85</v>
      </c>
      <c r="AF25" s="23">
        <v>500</v>
      </c>
      <c r="AG25" s="64">
        <v>3</v>
      </c>
      <c r="AH25" s="64"/>
      <c r="AI25" s="23"/>
      <c r="AJ25" s="23"/>
      <c r="AK25" s="65">
        <f>AG25*1800*0.5/1000000</f>
        <v>2.7000000000000001E-3</v>
      </c>
      <c r="AL25" s="65"/>
      <c r="AM25" s="68" t="s">
        <v>77</v>
      </c>
      <c r="AN25" s="68"/>
      <c r="AO25" s="60">
        <f t="shared" si="2"/>
        <v>5.4432</v>
      </c>
      <c r="AP25" s="60"/>
      <c r="AQ25" s="60"/>
      <c r="AR25" s="61"/>
      <c r="AT25" s="25" t="s">
        <v>85</v>
      </c>
      <c r="AU25" s="23">
        <v>500</v>
      </c>
      <c r="AV25" s="64">
        <v>2.0499999999999998</v>
      </c>
      <c r="AW25" s="64"/>
      <c r="AX25" s="23"/>
      <c r="AY25" s="23"/>
      <c r="AZ25" s="65">
        <f>AV25*1800*0.5/1000000</f>
        <v>1.8449999999999999E-3</v>
      </c>
      <c r="BA25" s="65"/>
      <c r="BB25" s="68" t="s">
        <v>77</v>
      </c>
      <c r="BC25" s="68"/>
      <c r="BD25" s="60">
        <f t="shared" si="3"/>
        <v>3.9851999999999999</v>
      </c>
      <c r="BE25" s="60"/>
      <c r="BF25" s="60"/>
      <c r="BG25" s="61"/>
      <c r="BI25" s="25" t="s">
        <v>85</v>
      </c>
      <c r="BJ25" s="23"/>
      <c r="BK25" s="64">
        <f t="shared" si="4"/>
        <v>12.05</v>
      </c>
      <c r="BL25" s="64"/>
      <c r="BM25" s="23">
        <v>4</v>
      </c>
      <c r="BN25" s="23">
        <f t="shared" si="5"/>
        <v>3.0125000000000002</v>
      </c>
      <c r="BO25" s="65"/>
      <c r="BP25" s="65"/>
      <c r="BQ25" s="68"/>
      <c r="BR25" s="68"/>
      <c r="BS25" s="60">
        <f t="shared" si="6"/>
        <v>22.129200000000001</v>
      </c>
      <c r="BT25" s="60"/>
      <c r="BU25" s="60"/>
      <c r="BV25" s="61"/>
    </row>
    <row r="26" spans="1:74">
      <c r="A26" s="26" t="s">
        <v>86</v>
      </c>
      <c r="B26" s="23">
        <v>100</v>
      </c>
      <c r="C26" s="66">
        <v>45.76</v>
      </c>
      <c r="D26" s="66"/>
      <c r="E26" s="23"/>
      <c r="F26" s="23"/>
      <c r="G26" s="65">
        <f>C26*1800*0.5/1000000</f>
        <v>4.1183999999999998E-2</v>
      </c>
      <c r="H26" s="65"/>
      <c r="I26" s="68" t="s">
        <v>77</v>
      </c>
      <c r="J26" s="68"/>
      <c r="K26" s="60">
        <f t="shared" si="0"/>
        <v>83.026944</v>
      </c>
      <c r="L26" s="60"/>
      <c r="M26" s="60"/>
      <c r="N26" s="61"/>
      <c r="P26" s="26" t="s">
        <v>86</v>
      </c>
      <c r="Q26" s="23">
        <v>100</v>
      </c>
      <c r="R26" s="66">
        <v>91.33</v>
      </c>
      <c r="S26" s="66"/>
      <c r="T26" s="23"/>
      <c r="U26" s="23"/>
      <c r="V26" s="65">
        <f>R26*1800*0.5/1000000</f>
        <v>8.2197000000000006E-2</v>
      </c>
      <c r="W26" s="65"/>
      <c r="X26" s="68" t="s">
        <v>77</v>
      </c>
      <c r="Y26" s="68"/>
      <c r="Z26" s="60">
        <f t="shared" si="1"/>
        <v>165.70915200000002</v>
      </c>
      <c r="AA26" s="60"/>
      <c r="AB26" s="60"/>
      <c r="AC26" s="61"/>
      <c r="AE26" s="26" t="s">
        <v>86</v>
      </c>
      <c r="AF26" s="23">
        <v>100</v>
      </c>
      <c r="AG26" s="66">
        <v>38.01</v>
      </c>
      <c r="AH26" s="66"/>
      <c r="AI26" s="23"/>
      <c r="AJ26" s="23"/>
      <c r="AK26" s="65">
        <f>AG26*1800*0.5/1000000</f>
        <v>3.4209000000000003E-2</v>
      </c>
      <c r="AL26" s="65"/>
      <c r="AM26" s="68" t="s">
        <v>77</v>
      </c>
      <c r="AN26" s="68"/>
      <c r="AO26" s="60">
        <f t="shared" si="2"/>
        <v>68.965344000000002</v>
      </c>
      <c r="AP26" s="60"/>
      <c r="AQ26" s="60"/>
      <c r="AR26" s="61"/>
      <c r="AT26" s="26" t="s">
        <v>86</v>
      </c>
      <c r="AU26" s="23">
        <v>100</v>
      </c>
      <c r="AV26" s="66">
        <v>15.2</v>
      </c>
      <c r="AW26" s="66"/>
      <c r="AX26" s="23"/>
      <c r="AY26" s="23"/>
      <c r="AZ26" s="65">
        <f>AV26*1800*0.5/1000000</f>
        <v>1.3679999999999999E-2</v>
      </c>
      <c r="BA26" s="65"/>
      <c r="BB26" s="68" t="s">
        <v>77</v>
      </c>
      <c r="BC26" s="68"/>
      <c r="BD26" s="60">
        <f t="shared" si="3"/>
        <v>29.5488</v>
      </c>
      <c r="BE26" s="60"/>
      <c r="BF26" s="60"/>
      <c r="BG26" s="61"/>
      <c r="BI26" s="26" t="s">
        <v>86</v>
      </c>
      <c r="BJ26" s="23"/>
      <c r="BK26" s="64">
        <f t="shared" si="4"/>
        <v>190.29999999999998</v>
      </c>
      <c r="BL26" s="64"/>
      <c r="BM26" s="23">
        <v>4</v>
      </c>
      <c r="BN26" s="23">
        <f t="shared" si="5"/>
        <v>47.574999999999996</v>
      </c>
      <c r="BO26" s="65"/>
      <c r="BP26" s="65"/>
      <c r="BQ26" s="68"/>
      <c r="BR26" s="68"/>
      <c r="BS26" s="60">
        <f t="shared" si="6"/>
        <v>347.25024000000002</v>
      </c>
      <c r="BT26" s="60"/>
      <c r="BU26" s="60"/>
      <c r="BV26" s="61"/>
    </row>
    <row r="27" spans="1:74">
      <c r="A27" s="16" t="s">
        <v>87</v>
      </c>
      <c r="B27" s="13">
        <v>40</v>
      </c>
      <c r="C27" s="96">
        <v>0.15</v>
      </c>
      <c r="D27" s="96"/>
      <c r="E27" s="13"/>
      <c r="F27" s="13">
        <v>3.1</v>
      </c>
      <c r="G27" s="65">
        <f>C27*8200/1000000</f>
        <v>1.23E-3</v>
      </c>
      <c r="H27" s="65"/>
      <c r="I27" s="65" t="s">
        <v>77</v>
      </c>
      <c r="J27" s="65"/>
      <c r="K27" s="60">
        <f t="shared" si="0"/>
        <v>2.4796799999999997</v>
      </c>
      <c r="L27" s="60"/>
      <c r="M27" s="60"/>
      <c r="N27" s="61"/>
      <c r="P27" s="16" t="s">
        <v>87</v>
      </c>
      <c r="Q27" s="13">
        <v>40</v>
      </c>
      <c r="R27" s="96">
        <v>0.17499999999999999</v>
      </c>
      <c r="S27" s="96"/>
      <c r="T27" s="13"/>
      <c r="U27" s="13">
        <v>3.1</v>
      </c>
      <c r="V27" s="65">
        <f>R27*8200/1000000</f>
        <v>1.4350000000000001E-3</v>
      </c>
      <c r="W27" s="65"/>
      <c r="X27" s="65" t="s">
        <v>77</v>
      </c>
      <c r="Y27" s="65"/>
      <c r="Z27" s="60">
        <f t="shared" si="1"/>
        <v>2.89296</v>
      </c>
      <c r="AA27" s="60"/>
      <c r="AB27" s="60"/>
      <c r="AC27" s="61"/>
      <c r="AE27" s="16" t="s">
        <v>87</v>
      </c>
      <c r="AF27" s="13">
        <v>40</v>
      </c>
      <c r="AG27" s="96">
        <v>0.27</v>
      </c>
      <c r="AH27" s="96"/>
      <c r="AI27" s="13"/>
      <c r="AJ27" s="13">
        <v>3.1</v>
      </c>
      <c r="AK27" s="65">
        <f>AG27*8200/1000000</f>
        <v>2.2139999999999998E-3</v>
      </c>
      <c r="AL27" s="65"/>
      <c r="AM27" s="65" t="s">
        <v>77</v>
      </c>
      <c r="AN27" s="65"/>
      <c r="AO27" s="60">
        <f t="shared" si="2"/>
        <v>4.4634239999999998</v>
      </c>
      <c r="AP27" s="60"/>
      <c r="AQ27" s="60"/>
      <c r="AR27" s="61"/>
      <c r="AT27" s="16" t="s">
        <v>87</v>
      </c>
      <c r="AU27" s="13">
        <v>40</v>
      </c>
      <c r="AV27" s="96">
        <v>2.5000000000000001E-2</v>
      </c>
      <c r="AW27" s="96"/>
      <c r="AX27" s="13"/>
      <c r="AY27" s="13">
        <v>3.1</v>
      </c>
      <c r="AZ27" s="65">
        <f>AV27*8200/1000000</f>
        <v>2.05E-4</v>
      </c>
      <c r="BA27" s="65"/>
      <c r="BB27" s="65" t="s">
        <v>77</v>
      </c>
      <c r="BC27" s="65"/>
      <c r="BD27" s="60">
        <f t="shared" si="3"/>
        <v>0.44279999999999997</v>
      </c>
      <c r="BE27" s="60"/>
      <c r="BF27" s="60"/>
      <c r="BG27" s="61"/>
      <c r="BI27" s="16" t="s">
        <v>87</v>
      </c>
      <c r="BJ27" s="13"/>
      <c r="BK27" s="64">
        <f t="shared" si="4"/>
        <v>0.62</v>
      </c>
      <c r="BL27" s="64"/>
      <c r="BM27" s="23">
        <v>4</v>
      </c>
      <c r="BN27" s="23">
        <f t="shared" si="5"/>
        <v>0.155</v>
      </c>
      <c r="BO27" s="65"/>
      <c r="BP27" s="65"/>
      <c r="BQ27" s="65"/>
      <c r="BR27" s="65"/>
      <c r="BS27" s="60">
        <f t="shared" si="6"/>
        <v>10.278864</v>
      </c>
      <c r="BT27" s="60"/>
      <c r="BU27" s="60"/>
      <c r="BV27" s="61"/>
    </row>
    <row r="28" spans="1:74" ht="14.25" thickBot="1">
      <c r="A28" s="18" t="s">
        <v>88</v>
      </c>
      <c r="B28" s="15">
        <v>70</v>
      </c>
      <c r="C28" s="63">
        <v>6.7400000000000002E-2</v>
      </c>
      <c r="D28" s="63"/>
      <c r="E28" s="15"/>
      <c r="F28" s="15">
        <v>1</v>
      </c>
      <c r="G28" s="59">
        <f>C28*8200/1000000</f>
        <v>5.5268000000000005E-4</v>
      </c>
      <c r="H28" s="59"/>
      <c r="I28" s="59" t="s">
        <v>77</v>
      </c>
      <c r="J28" s="59"/>
      <c r="K28" s="60">
        <f t="shared" si="0"/>
        <v>1.1142028800000001</v>
      </c>
      <c r="L28" s="60"/>
      <c r="M28" s="60"/>
      <c r="N28" s="61"/>
      <c r="P28" s="18" t="s">
        <v>88</v>
      </c>
      <c r="Q28" s="15">
        <v>70</v>
      </c>
      <c r="R28" s="63">
        <v>4.7E-2</v>
      </c>
      <c r="S28" s="63"/>
      <c r="T28" s="15"/>
      <c r="U28" s="15">
        <v>1</v>
      </c>
      <c r="V28" s="59">
        <f>R28*8200/1000000</f>
        <v>3.8539999999999999E-4</v>
      </c>
      <c r="W28" s="59"/>
      <c r="X28" s="59" t="s">
        <v>77</v>
      </c>
      <c r="Y28" s="59"/>
      <c r="Z28" s="60">
        <f t="shared" si="1"/>
        <v>0.77696640000000006</v>
      </c>
      <c r="AA28" s="60"/>
      <c r="AB28" s="60"/>
      <c r="AC28" s="61"/>
      <c r="AE28" s="18" t="s">
        <v>88</v>
      </c>
      <c r="AF28" s="15">
        <v>70</v>
      </c>
      <c r="AG28" s="63">
        <v>0.04</v>
      </c>
      <c r="AH28" s="63"/>
      <c r="AI28" s="15"/>
      <c r="AJ28" s="15">
        <v>1</v>
      </c>
      <c r="AK28" s="59">
        <f>AG28*8200/1000000</f>
        <v>3.28E-4</v>
      </c>
      <c r="AL28" s="59"/>
      <c r="AM28" s="59" t="s">
        <v>77</v>
      </c>
      <c r="AN28" s="59"/>
      <c r="AO28" s="60">
        <f t="shared" si="2"/>
        <v>0.66124800000000006</v>
      </c>
      <c r="AP28" s="60"/>
      <c r="AQ28" s="60"/>
      <c r="AR28" s="61"/>
      <c r="AT28" s="18" t="s">
        <v>88</v>
      </c>
      <c r="AU28" s="15">
        <v>70</v>
      </c>
      <c r="AV28" s="63">
        <v>0.03</v>
      </c>
      <c r="AW28" s="63"/>
      <c r="AX28" s="15"/>
      <c r="AY28" s="15">
        <v>1</v>
      </c>
      <c r="AZ28" s="59">
        <f>AV28*8200/1000000</f>
        <v>2.4600000000000002E-4</v>
      </c>
      <c r="BA28" s="59"/>
      <c r="BB28" s="59" t="s">
        <v>77</v>
      </c>
      <c r="BC28" s="59"/>
      <c r="BD28" s="60">
        <f t="shared" si="3"/>
        <v>0.53136000000000005</v>
      </c>
      <c r="BE28" s="60"/>
      <c r="BF28" s="60"/>
      <c r="BG28" s="61"/>
      <c r="BI28" s="18" t="s">
        <v>88</v>
      </c>
      <c r="BJ28" s="15"/>
      <c r="BK28" s="64">
        <f t="shared" si="4"/>
        <v>0.18440000000000001</v>
      </c>
      <c r="BL28" s="64"/>
      <c r="BM28" s="23">
        <v>4</v>
      </c>
      <c r="BN28" s="23">
        <f t="shared" si="5"/>
        <v>4.6100000000000002E-2</v>
      </c>
      <c r="BO28" s="59"/>
      <c r="BP28" s="59"/>
      <c r="BQ28" s="59"/>
      <c r="BR28" s="59"/>
      <c r="BS28" s="60">
        <f t="shared" si="6"/>
        <v>3.0837772800000005</v>
      </c>
      <c r="BT28" s="60"/>
      <c r="BU28" s="60"/>
      <c r="BV28" s="61"/>
    </row>
    <row r="29" spans="1:74" s="29" customFormat="1" ht="14.25" thickBot="1">
      <c r="A29" s="28" t="s">
        <v>91</v>
      </c>
      <c r="C29" s="62">
        <v>9.7799999999999998E-2</v>
      </c>
      <c r="D29" s="62"/>
      <c r="G29" s="59">
        <f>C29*8200/1000000</f>
        <v>8.0196E-4</v>
      </c>
      <c r="H29" s="59"/>
      <c r="K29" s="60">
        <f t="shared" si="0"/>
        <v>1.6167513600000001</v>
      </c>
      <c r="L29" s="60"/>
      <c r="M29" s="60"/>
      <c r="N29" s="61"/>
      <c r="P29" s="28" t="s">
        <v>91</v>
      </c>
      <c r="R29" s="63">
        <v>9.5000000000000001E-2</v>
      </c>
      <c r="S29" s="63"/>
      <c r="V29" s="59">
        <f>R29*8200/1000000</f>
        <v>7.7899999999999996E-4</v>
      </c>
      <c r="W29" s="59"/>
      <c r="Z29" s="60">
        <f t="shared" si="1"/>
        <v>1.5704639999999999</v>
      </c>
      <c r="AA29" s="60"/>
      <c r="AB29" s="60"/>
      <c r="AC29" s="61"/>
      <c r="AE29" s="28" t="s">
        <v>91</v>
      </c>
      <c r="AG29" s="63">
        <v>1.7000000000000001E-2</v>
      </c>
      <c r="AH29" s="63"/>
      <c r="AK29" s="59">
        <f>AG29*8200/1000000</f>
        <v>1.394E-4</v>
      </c>
      <c r="AL29" s="59"/>
      <c r="AO29" s="60">
        <f t="shared" si="2"/>
        <v>0.28103039999999996</v>
      </c>
      <c r="AP29" s="60"/>
      <c r="AQ29" s="60"/>
      <c r="AR29" s="61"/>
      <c r="AT29" s="28" t="s">
        <v>91</v>
      </c>
      <c r="AV29" s="63">
        <v>6.2E-2</v>
      </c>
      <c r="AW29" s="63"/>
      <c r="AZ29" s="59">
        <f>AV29*8200/1000000</f>
        <v>5.084E-4</v>
      </c>
      <c r="BA29" s="59"/>
      <c r="BD29" s="60">
        <f t="shared" si="3"/>
        <v>1.098144</v>
      </c>
      <c r="BE29" s="60"/>
      <c r="BF29" s="60"/>
      <c r="BG29" s="61"/>
      <c r="BI29" s="28" t="s">
        <v>91</v>
      </c>
      <c r="BK29" s="64">
        <f t="shared" si="4"/>
        <v>0.27179999999999999</v>
      </c>
      <c r="BL29" s="64"/>
      <c r="BM29" s="30">
        <v>4</v>
      </c>
      <c r="BN29" s="30">
        <f t="shared" si="5"/>
        <v>6.7949999999999997E-2</v>
      </c>
      <c r="BP29" s="29">
        <v>3</v>
      </c>
      <c r="BQ29" s="29">
        <f>BN29+BN16+BN8</f>
        <v>0.20317499999999999</v>
      </c>
      <c r="BR29" s="29">
        <f>BQ29/BP29</f>
        <v>6.7724999999999994E-2</v>
      </c>
      <c r="BS29" s="60">
        <f t="shared" si="6"/>
        <v>4.5663897599999999</v>
      </c>
      <c r="BT29" s="60"/>
      <c r="BU29" s="60"/>
      <c r="BV29" s="61"/>
    </row>
    <row r="30" spans="1:74">
      <c r="BP30">
        <v>3</v>
      </c>
      <c r="BQ30">
        <f>BN6+BN14+BN27</f>
        <v>0.54625000000000001</v>
      </c>
      <c r="BR30" s="29">
        <f>BQ30/BP30</f>
        <v>0.18208333333333335</v>
      </c>
    </row>
    <row r="31" spans="1:74">
      <c r="BP31">
        <v>3</v>
      </c>
      <c r="BQ31">
        <f>BN7+BN15+BN28</f>
        <v>0.26672499999999999</v>
      </c>
      <c r="BR31" s="29">
        <f>BQ31/BP31</f>
        <v>8.8908333333333325E-2</v>
      </c>
    </row>
  </sheetData>
  <mergeCells count="518">
    <mergeCell ref="A4:A5"/>
    <mergeCell ref="B4:E4"/>
    <mergeCell ref="F4:H4"/>
    <mergeCell ref="I4:J5"/>
    <mergeCell ref="K4:N5"/>
    <mergeCell ref="C5:D5"/>
    <mergeCell ref="G5:H5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C6:D6"/>
    <mergeCell ref="G6:H6"/>
    <mergeCell ref="I6:J6"/>
    <mergeCell ref="J2:J3"/>
    <mergeCell ref="A9:N9"/>
    <mergeCell ref="A10:A11"/>
    <mergeCell ref="B10:B11"/>
    <mergeCell ref="K6:N6"/>
    <mergeCell ref="C7:D7"/>
    <mergeCell ref="G7:H7"/>
    <mergeCell ref="I7:J7"/>
    <mergeCell ref="K7:N7"/>
    <mergeCell ref="C8:D8"/>
    <mergeCell ref="G8:H8"/>
    <mergeCell ref="I8:J8"/>
    <mergeCell ref="K8:N8"/>
    <mergeCell ref="K2:K3"/>
    <mergeCell ref="F10:F11"/>
    <mergeCell ref="G10:G11"/>
    <mergeCell ref="H10:H11"/>
    <mergeCell ref="I10:I11"/>
    <mergeCell ref="J10:J11"/>
    <mergeCell ref="K14:N14"/>
    <mergeCell ref="C15:D15"/>
    <mergeCell ref="G15:H15"/>
    <mergeCell ref="I15:J15"/>
    <mergeCell ref="K15:N15"/>
    <mergeCell ref="C10:C11"/>
    <mergeCell ref="D10:D11"/>
    <mergeCell ref="E10:E11"/>
    <mergeCell ref="C14:D14"/>
    <mergeCell ref="K10:K11"/>
    <mergeCell ref="A12:A13"/>
    <mergeCell ref="B12:E12"/>
    <mergeCell ref="F12:H12"/>
    <mergeCell ref="I12:J13"/>
    <mergeCell ref="G14:H14"/>
    <mergeCell ref="I14:J14"/>
    <mergeCell ref="K12:N13"/>
    <mergeCell ref="C13:D13"/>
    <mergeCell ref="G13:H13"/>
    <mergeCell ref="F20:F21"/>
    <mergeCell ref="G20:G21"/>
    <mergeCell ref="H20:H21"/>
    <mergeCell ref="I20:I21"/>
    <mergeCell ref="J20:J21"/>
    <mergeCell ref="K20:K21"/>
    <mergeCell ref="C16:D16"/>
    <mergeCell ref="A20:A21"/>
    <mergeCell ref="B20:B21"/>
    <mergeCell ref="C20:C21"/>
    <mergeCell ref="D20:D21"/>
    <mergeCell ref="G16:H16"/>
    <mergeCell ref="I16:J16"/>
    <mergeCell ref="A17:N17"/>
    <mergeCell ref="A22:A23"/>
    <mergeCell ref="B22:E22"/>
    <mergeCell ref="F22:H22"/>
    <mergeCell ref="I22:J23"/>
    <mergeCell ref="K22:N23"/>
    <mergeCell ref="C23:D23"/>
    <mergeCell ref="G23:H23"/>
    <mergeCell ref="C28:D28"/>
    <mergeCell ref="G28:H28"/>
    <mergeCell ref="I28:J28"/>
    <mergeCell ref="K28:N28"/>
    <mergeCell ref="E20:E21"/>
    <mergeCell ref="I25:J25"/>
    <mergeCell ref="K25:N25"/>
    <mergeCell ref="P1:Y1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C27:D27"/>
    <mergeCell ref="G27:H27"/>
    <mergeCell ref="I27:J27"/>
    <mergeCell ref="K27:N27"/>
    <mergeCell ref="C26:D26"/>
    <mergeCell ref="G26:H26"/>
    <mergeCell ref="I26:J26"/>
    <mergeCell ref="K26:N26"/>
    <mergeCell ref="Q10:Q11"/>
    <mergeCell ref="R10:R11"/>
    <mergeCell ref="S10:S11"/>
    <mergeCell ref="T10:T11"/>
    <mergeCell ref="P20:P21"/>
    <mergeCell ref="C24:D24"/>
    <mergeCell ref="G24:H24"/>
    <mergeCell ref="I24:J24"/>
    <mergeCell ref="K24:N24"/>
    <mergeCell ref="K16:N16"/>
    <mergeCell ref="U4:W4"/>
    <mergeCell ref="X4:Y5"/>
    <mergeCell ref="Z4:AC5"/>
    <mergeCell ref="R5:S5"/>
    <mergeCell ref="V5:W5"/>
    <mergeCell ref="C25:D25"/>
    <mergeCell ref="G25:H25"/>
    <mergeCell ref="P4:P5"/>
    <mergeCell ref="Q4:T4"/>
    <mergeCell ref="P10:P11"/>
    <mergeCell ref="U10:U11"/>
    <mergeCell ref="Y2:Y3"/>
    <mergeCell ref="Z2:Z3"/>
    <mergeCell ref="Z8:AC8"/>
    <mergeCell ref="P9:AC9"/>
    <mergeCell ref="R6:S6"/>
    <mergeCell ref="V6:W6"/>
    <mergeCell ref="X6:Y6"/>
    <mergeCell ref="Z6:AC6"/>
    <mergeCell ref="R7:S7"/>
    <mergeCell ref="P12:P13"/>
    <mergeCell ref="Q12:T12"/>
    <mergeCell ref="U12:W12"/>
    <mergeCell ref="X12:Y13"/>
    <mergeCell ref="Z12:AC13"/>
    <mergeCell ref="R13:S13"/>
    <mergeCell ref="V13:W13"/>
    <mergeCell ref="V10:V11"/>
    <mergeCell ref="W10:W11"/>
    <mergeCell ref="X10:X11"/>
    <mergeCell ref="Y10:Y11"/>
    <mergeCell ref="X7:Y7"/>
    <mergeCell ref="Z7:AC7"/>
    <mergeCell ref="V7:W7"/>
    <mergeCell ref="Y20:Y21"/>
    <mergeCell ref="Z20:Z21"/>
    <mergeCell ref="Z10:Z11"/>
    <mergeCell ref="P22:P23"/>
    <mergeCell ref="Q22:T22"/>
    <mergeCell ref="U22:W22"/>
    <mergeCell ref="X22:Y23"/>
    <mergeCell ref="Z22:AC23"/>
    <mergeCell ref="R23:S23"/>
    <mergeCell ref="V23:W23"/>
    <mergeCell ref="Q20:Q21"/>
    <mergeCell ref="R20:R21"/>
    <mergeCell ref="S20:S21"/>
    <mergeCell ref="T20:T21"/>
    <mergeCell ref="W20:W21"/>
    <mergeCell ref="X20:X21"/>
    <mergeCell ref="U20:U21"/>
    <mergeCell ref="V20:V21"/>
    <mergeCell ref="AE1:AN1"/>
    <mergeCell ref="AE2:AE3"/>
    <mergeCell ref="AF2:AF3"/>
    <mergeCell ref="AG2:AG3"/>
    <mergeCell ref="AH2:AH3"/>
    <mergeCell ref="AI2:AI3"/>
    <mergeCell ref="AL2:AL3"/>
    <mergeCell ref="AM2:AM3"/>
    <mergeCell ref="AN2:AN3"/>
    <mergeCell ref="V24:W24"/>
    <mergeCell ref="X24:Y24"/>
    <mergeCell ref="Z24:AC24"/>
    <mergeCell ref="R26:S26"/>
    <mergeCell ref="V26:W26"/>
    <mergeCell ref="X26:Y26"/>
    <mergeCell ref="Z26:AC26"/>
    <mergeCell ref="Z15:AC15"/>
    <mergeCell ref="R16:S16"/>
    <mergeCell ref="V16:W16"/>
    <mergeCell ref="X16:Y16"/>
    <mergeCell ref="Z16:AC16"/>
    <mergeCell ref="R25:S25"/>
    <mergeCell ref="V25:W25"/>
    <mergeCell ref="X25:Y25"/>
    <mergeCell ref="Z25:AC25"/>
    <mergeCell ref="R24:S24"/>
    <mergeCell ref="V14:W14"/>
    <mergeCell ref="P17:AC17"/>
    <mergeCell ref="R14:S14"/>
    <mergeCell ref="AJ2:AJ3"/>
    <mergeCell ref="AK2:AK3"/>
    <mergeCell ref="X14:Y14"/>
    <mergeCell ref="Z14:AC14"/>
    <mergeCell ref="R15:S15"/>
    <mergeCell ref="V15:W15"/>
    <mergeCell ref="X15:Y15"/>
    <mergeCell ref="AG6:AH6"/>
    <mergeCell ref="AO2:AO3"/>
    <mergeCell ref="R28:S28"/>
    <mergeCell ref="V28:W28"/>
    <mergeCell ref="X28:Y28"/>
    <mergeCell ref="Z28:AC28"/>
    <mergeCell ref="R27:S27"/>
    <mergeCell ref="V27:W27"/>
    <mergeCell ref="X27:Y27"/>
    <mergeCell ref="Z27:AC27"/>
    <mergeCell ref="AK7:AL7"/>
    <mergeCell ref="AM7:AN7"/>
    <mergeCell ref="AO7:AR7"/>
    <mergeCell ref="R8:S8"/>
    <mergeCell ref="V8:W8"/>
    <mergeCell ref="X8:Y8"/>
    <mergeCell ref="AL10:AL11"/>
    <mergeCell ref="AM10:AM11"/>
    <mergeCell ref="AN10:AN11"/>
    <mergeCell ref="AO10:AO11"/>
    <mergeCell ref="AG8:AH8"/>
    <mergeCell ref="AE4:AE5"/>
    <mergeCell ref="AF4:AI4"/>
    <mergeCell ref="AJ4:AL4"/>
    <mergeCell ref="AM4:AN5"/>
    <mergeCell ref="AK6:AL6"/>
    <mergeCell ref="AK8:AL8"/>
    <mergeCell ref="AM8:AN8"/>
    <mergeCell ref="AO8:AR8"/>
    <mergeCell ref="AE9:AR9"/>
    <mergeCell ref="AO4:AR5"/>
    <mergeCell ref="AG5:AH5"/>
    <mergeCell ref="AK5:AL5"/>
    <mergeCell ref="AM6:AN6"/>
    <mergeCell ref="AO6:AR6"/>
    <mergeCell ref="AG7:AH7"/>
    <mergeCell ref="AI10:AI11"/>
    <mergeCell ref="AG14:AH14"/>
    <mergeCell ref="AK14:AL14"/>
    <mergeCell ref="AM14:AN14"/>
    <mergeCell ref="AE10:AE11"/>
    <mergeCell ref="AF10:AF11"/>
    <mergeCell ref="AG10:AG11"/>
    <mergeCell ref="AH10:AH11"/>
    <mergeCell ref="AJ10:AJ11"/>
    <mergeCell ref="AK10:AK11"/>
    <mergeCell ref="AE12:AE13"/>
    <mergeCell ref="AF12:AI12"/>
    <mergeCell ref="AJ12:AL12"/>
    <mergeCell ref="AM12:AN13"/>
    <mergeCell ref="AO14:AR14"/>
    <mergeCell ref="AG15:AH15"/>
    <mergeCell ref="AK15:AL15"/>
    <mergeCell ref="AM15:AN15"/>
    <mergeCell ref="AO15:AR15"/>
    <mergeCell ref="AO12:AR13"/>
    <mergeCell ref="AG13:AH13"/>
    <mergeCell ref="AK13:AL13"/>
    <mergeCell ref="AJ20:AJ21"/>
    <mergeCell ref="AK20:AK21"/>
    <mergeCell ref="AL20:AL21"/>
    <mergeCell ref="AM20:AM21"/>
    <mergeCell ref="AN20:AN21"/>
    <mergeCell ref="AO20:AO21"/>
    <mergeCell ref="AG16:AH16"/>
    <mergeCell ref="AE20:AE21"/>
    <mergeCell ref="AF20:AF21"/>
    <mergeCell ref="AG20:AG21"/>
    <mergeCell ref="AH20:AH21"/>
    <mergeCell ref="AK16:AL16"/>
    <mergeCell ref="AM16:AN16"/>
    <mergeCell ref="AE17:AR17"/>
    <mergeCell ref="AE22:AE23"/>
    <mergeCell ref="AF22:AI22"/>
    <mergeCell ref="AJ22:AL22"/>
    <mergeCell ref="AM22:AN23"/>
    <mergeCell ref="AO22:AR23"/>
    <mergeCell ref="AG23:AH23"/>
    <mergeCell ref="AK23:AL23"/>
    <mergeCell ref="AG28:AH28"/>
    <mergeCell ref="AK28:AL28"/>
    <mergeCell ref="AM28:AN28"/>
    <mergeCell ref="AO28:AR28"/>
    <mergeCell ref="AI20:AI21"/>
    <mergeCell ref="AM25:AN25"/>
    <mergeCell ref="AO25:AR25"/>
    <mergeCell ref="AT1:BC1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AG27:AH27"/>
    <mergeCell ref="AK27:AL27"/>
    <mergeCell ref="AM27:AN27"/>
    <mergeCell ref="AO27:AR27"/>
    <mergeCell ref="AG26:AH26"/>
    <mergeCell ref="AK26:AL26"/>
    <mergeCell ref="AM26:AN26"/>
    <mergeCell ref="AO26:AR26"/>
    <mergeCell ref="AU10:AU11"/>
    <mergeCell ref="AV10:AV11"/>
    <mergeCell ref="AW10:AW11"/>
    <mergeCell ref="AX10:AX11"/>
    <mergeCell ref="AT20:AT21"/>
    <mergeCell ref="AG24:AH24"/>
    <mergeCell ref="AK24:AL24"/>
    <mergeCell ref="AM24:AN24"/>
    <mergeCell ref="AO24:AR24"/>
    <mergeCell ref="AO16:AR16"/>
    <mergeCell ref="AY4:BA4"/>
    <mergeCell ref="BB4:BC5"/>
    <mergeCell ref="BD4:BG5"/>
    <mergeCell ref="AV5:AW5"/>
    <mergeCell ref="AZ5:BA5"/>
    <mergeCell ref="AG25:AH25"/>
    <mergeCell ref="AK25:AL25"/>
    <mergeCell ref="AT4:AT5"/>
    <mergeCell ref="AU4:AX4"/>
    <mergeCell ref="AT10:AT11"/>
    <mergeCell ref="AY10:AY11"/>
    <mergeCell ref="BC2:BC3"/>
    <mergeCell ref="BD2:BD3"/>
    <mergeCell ref="BD8:BG8"/>
    <mergeCell ref="AT9:BG9"/>
    <mergeCell ref="AV6:AW6"/>
    <mergeCell ref="AZ6:BA6"/>
    <mergeCell ref="BB6:BC6"/>
    <mergeCell ref="BD6:BG6"/>
    <mergeCell ref="AV7:AW7"/>
    <mergeCell ref="AT12:AT13"/>
    <mergeCell ref="AU12:AX12"/>
    <mergeCell ref="AY12:BA12"/>
    <mergeCell ref="BB12:BC13"/>
    <mergeCell ref="BD12:BG13"/>
    <mergeCell ref="AV13:AW13"/>
    <mergeCell ref="AZ13:BA13"/>
    <mergeCell ref="AZ10:AZ11"/>
    <mergeCell ref="BA10:BA11"/>
    <mergeCell ref="BB10:BB11"/>
    <mergeCell ref="BC10:BC11"/>
    <mergeCell ref="BB7:BC7"/>
    <mergeCell ref="BD7:BG7"/>
    <mergeCell ref="AZ7:BA7"/>
    <mergeCell ref="BC20:BC21"/>
    <mergeCell ref="BD20:BD21"/>
    <mergeCell ref="BD10:BD11"/>
    <mergeCell ref="AT22:AT23"/>
    <mergeCell ref="AU22:AX22"/>
    <mergeCell ref="AY22:BA22"/>
    <mergeCell ref="BB22:BC23"/>
    <mergeCell ref="BD22:BG23"/>
    <mergeCell ref="AV23:AW23"/>
    <mergeCell ref="AZ23:BA23"/>
    <mergeCell ref="AU20:AU21"/>
    <mergeCell ref="AV20:AV21"/>
    <mergeCell ref="AW20:AW21"/>
    <mergeCell ref="AX20:AX21"/>
    <mergeCell ref="BA20:BA21"/>
    <mergeCell ref="BB20:BB21"/>
    <mergeCell ref="AY20:AY21"/>
    <mergeCell ref="AZ20:AZ21"/>
    <mergeCell ref="BI1:BR1"/>
    <mergeCell ref="BI2:BI3"/>
    <mergeCell ref="BJ2:BJ3"/>
    <mergeCell ref="BK2:BK3"/>
    <mergeCell ref="BL2:BL3"/>
    <mergeCell ref="BM2:BM3"/>
    <mergeCell ref="BP2:BP3"/>
    <mergeCell ref="BQ2:BQ3"/>
    <mergeCell ref="BR2:BR3"/>
    <mergeCell ref="BB24:BC24"/>
    <mergeCell ref="BD24:BG24"/>
    <mergeCell ref="AV26:AW26"/>
    <mergeCell ref="AZ26:BA26"/>
    <mergeCell ref="BB26:BC26"/>
    <mergeCell ref="BD26:BG26"/>
    <mergeCell ref="AV16:AW16"/>
    <mergeCell ref="AZ16:BA16"/>
    <mergeCell ref="BB16:BC16"/>
    <mergeCell ref="BD16:BG16"/>
    <mergeCell ref="AV25:AW25"/>
    <mergeCell ref="AZ25:BA25"/>
    <mergeCell ref="BB25:BC25"/>
    <mergeCell ref="BD25:BG25"/>
    <mergeCell ref="AV24:AW24"/>
    <mergeCell ref="AZ24:BA24"/>
    <mergeCell ref="AT17:BG17"/>
    <mergeCell ref="AV14:AW14"/>
    <mergeCell ref="BN2:BN3"/>
    <mergeCell ref="BO2:BO3"/>
    <mergeCell ref="BB14:BC14"/>
    <mergeCell ref="BD14:BG14"/>
    <mergeCell ref="AV15:AW15"/>
    <mergeCell ref="AZ15:BA15"/>
    <mergeCell ref="BB15:BC15"/>
    <mergeCell ref="BD15:BG15"/>
    <mergeCell ref="BS2:BS3"/>
    <mergeCell ref="AV28:AW28"/>
    <mergeCell ref="AZ28:BA28"/>
    <mergeCell ref="BB28:BC28"/>
    <mergeCell ref="BD28:BG28"/>
    <mergeCell ref="AV27:AW27"/>
    <mergeCell ref="AZ27:BA27"/>
    <mergeCell ref="BB27:BC27"/>
    <mergeCell ref="BD27:BG27"/>
    <mergeCell ref="AZ14:BA14"/>
    <mergeCell ref="BS6:BV6"/>
    <mergeCell ref="BK7:BL7"/>
    <mergeCell ref="BO7:BP7"/>
    <mergeCell ref="BQ7:BR7"/>
    <mergeCell ref="BS7:BV7"/>
    <mergeCell ref="AV8:AW8"/>
    <mergeCell ref="AZ8:BA8"/>
    <mergeCell ref="BB8:BC8"/>
    <mergeCell ref="BK6:BL6"/>
    <mergeCell ref="BK8:BL8"/>
    <mergeCell ref="BO8:BP8"/>
    <mergeCell ref="BI4:BI5"/>
    <mergeCell ref="BJ4:BM4"/>
    <mergeCell ref="BN4:BP4"/>
    <mergeCell ref="BQ4:BR5"/>
    <mergeCell ref="BO6:BP6"/>
    <mergeCell ref="BQ6:BR6"/>
    <mergeCell ref="BL10:BL11"/>
    <mergeCell ref="BM10:BM11"/>
    <mergeCell ref="BS4:BV5"/>
    <mergeCell ref="BK5:BL5"/>
    <mergeCell ref="BO5:BP5"/>
    <mergeCell ref="BN10:BN11"/>
    <mergeCell ref="BO10:BO11"/>
    <mergeCell ref="BP10:BP11"/>
    <mergeCell ref="BQ10:BQ11"/>
    <mergeCell ref="BR10:BR11"/>
    <mergeCell ref="BK14:BL14"/>
    <mergeCell ref="BO14:BP14"/>
    <mergeCell ref="BQ14:BR14"/>
    <mergeCell ref="BS14:BV14"/>
    <mergeCell ref="BQ8:BR8"/>
    <mergeCell ref="BS8:BV8"/>
    <mergeCell ref="BI9:BV9"/>
    <mergeCell ref="BI10:BI11"/>
    <mergeCell ref="BJ10:BJ11"/>
    <mergeCell ref="BK10:BK11"/>
    <mergeCell ref="BP20:BP21"/>
    <mergeCell ref="BQ20:BQ21"/>
    <mergeCell ref="BR20:BR21"/>
    <mergeCell ref="BS20:BS21"/>
    <mergeCell ref="BK16:BL16"/>
    <mergeCell ref="BI12:BI13"/>
    <mergeCell ref="BJ12:BM12"/>
    <mergeCell ref="BN12:BP12"/>
    <mergeCell ref="BQ12:BR13"/>
    <mergeCell ref="BK15:BL15"/>
    <mergeCell ref="BO16:BP16"/>
    <mergeCell ref="BQ16:BR16"/>
    <mergeCell ref="BS16:BV16"/>
    <mergeCell ref="BI17:BV17"/>
    <mergeCell ref="BS12:BV13"/>
    <mergeCell ref="BK13:BL13"/>
    <mergeCell ref="BO13:BP13"/>
    <mergeCell ref="BO15:BP15"/>
    <mergeCell ref="BQ15:BR15"/>
    <mergeCell ref="BS15:BV15"/>
    <mergeCell ref="BM20:BM21"/>
    <mergeCell ref="BK24:BL24"/>
    <mergeCell ref="BO24:BP24"/>
    <mergeCell ref="BQ24:BR24"/>
    <mergeCell ref="BI20:BI21"/>
    <mergeCell ref="BJ20:BJ21"/>
    <mergeCell ref="BK20:BK21"/>
    <mergeCell ref="BL20:BL21"/>
    <mergeCell ref="BN20:BN21"/>
    <mergeCell ref="BO20:BO21"/>
    <mergeCell ref="BI22:BI23"/>
    <mergeCell ref="BJ22:BM22"/>
    <mergeCell ref="BN22:BP22"/>
    <mergeCell ref="BQ22:BR23"/>
    <mergeCell ref="BS24:BV24"/>
    <mergeCell ref="BK25:BL25"/>
    <mergeCell ref="BO25:BP25"/>
    <mergeCell ref="BQ25:BR25"/>
    <mergeCell ref="BS25:BV25"/>
    <mergeCell ref="BK28:BL28"/>
    <mergeCell ref="BO28:BP28"/>
    <mergeCell ref="BQ28:BR28"/>
    <mergeCell ref="BS28:BV28"/>
    <mergeCell ref="BK26:BL26"/>
    <mergeCell ref="BO26:BP26"/>
    <mergeCell ref="BQ26:BR26"/>
    <mergeCell ref="BS26:BV26"/>
    <mergeCell ref="BK27:BL27"/>
    <mergeCell ref="BO27:BP27"/>
    <mergeCell ref="BQ27:BR27"/>
    <mergeCell ref="BS27:BV27"/>
    <mergeCell ref="BS22:BV23"/>
    <mergeCell ref="BK23:BL23"/>
    <mergeCell ref="BO23:BP23"/>
    <mergeCell ref="BK29:BL29"/>
    <mergeCell ref="BS29:BV29"/>
    <mergeCell ref="AG29:AH29"/>
    <mergeCell ref="AK29:AL29"/>
    <mergeCell ref="AO29:AR29"/>
    <mergeCell ref="AV29:AW29"/>
    <mergeCell ref="AZ29:BA29"/>
    <mergeCell ref="BD29:BG29"/>
    <mergeCell ref="V29:W29"/>
    <mergeCell ref="Z29:AC29"/>
    <mergeCell ref="C29:D29"/>
    <mergeCell ref="K29:N29"/>
    <mergeCell ref="G29:H29"/>
    <mergeCell ref="R29:S2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topLeftCell="A23" workbookViewId="0">
      <selection activeCell="H44" sqref="H44:I44"/>
    </sheetView>
  </sheetViews>
  <sheetFormatPr defaultRowHeight="13.5"/>
  <cols>
    <col min="4" max="4" width="11.5" bestFit="1" customWidth="1"/>
  </cols>
  <sheetData>
    <row r="1" spans="1:14" ht="24">
      <c r="A1" s="39" t="s">
        <v>58</v>
      </c>
      <c r="B1" s="111" t="s">
        <v>104</v>
      </c>
      <c r="C1" s="111"/>
      <c r="D1" s="40" t="s">
        <v>60</v>
      </c>
      <c r="E1" s="40" t="s">
        <v>105</v>
      </c>
      <c r="F1" s="40" t="s">
        <v>106</v>
      </c>
      <c r="G1" s="40">
        <v>300</v>
      </c>
      <c r="H1" s="40" t="s">
        <v>63</v>
      </c>
      <c r="I1" s="40" t="s">
        <v>64</v>
      </c>
    </row>
    <row r="2" spans="1:14">
      <c r="A2" s="110" t="s">
        <v>107</v>
      </c>
      <c r="B2" s="110"/>
      <c r="C2" s="110"/>
      <c r="D2" s="40" t="s">
        <v>108</v>
      </c>
      <c r="E2" s="40" t="s">
        <v>109</v>
      </c>
      <c r="F2" s="110" t="s">
        <v>110</v>
      </c>
      <c r="G2" s="110"/>
      <c r="H2" s="110" t="s">
        <v>111</v>
      </c>
      <c r="I2" s="110"/>
    </row>
    <row r="3" spans="1:14">
      <c r="A3" s="108" t="s">
        <v>112</v>
      </c>
      <c r="B3" s="108"/>
      <c r="C3" s="108"/>
      <c r="D3" s="41">
        <v>25</v>
      </c>
      <c r="E3" s="40">
        <v>3.76</v>
      </c>
      <c r="F3" s="109" t="s">
        <v>77</v>
      </c>
      <c r="G3" s="109"/>
      <c r="H3" s="107">
        <f>E3*300/1000</f>
        <v>1.1279999999999999</v>
      </c>
      <c r="I3" s="107"/>
    </row>
    <row r="4" spans="1:14">
      <c r="A4" s="108" t="s">
        <v>113</v>
      </c>
      <c r="B4" s="108"/>
      <c r="C4" s="108"/>
      <c r="D4" s="41">
        <v>150</v>
      </c>
      <c r="E4" s="40">
        <v>46</v>
      </c>
      <c r="F4" s="109" t="s">
        <v>77</v>
      </c>
      <c r="G4" s="109"/>
      <c r="H4" s="107">
        <f>E4*300/1000</f>
        <v>13.8</v>
      </c>
      <c r="I4" s="107"/>
    </row>
    <row r="5" spans="1:14" ht="18.75">
      <c r="A5" s="104" t="s">
        <v>114</v>
      </c>
      <c r="B5" s="105"/>
      <c r="C5" s="106"/>
      <c r="D5" s="42"/>
      <c r="E5" s="42">
        <v>8.1</v>
      </c>
      <c r="F5" s="110"/>
      <c r="G5" s="110"/>
      <c r="H5" s="107">
        <f>E5*300/1000</f>
        <v>2.4300000000000002</v>
      </c>
      <c r="I5" s="107"/>
      <c r="N5" s="3" t="s">
        <v>2</v>
      </c>
    </row>
    <row r="6" spans="1:14" ht="18.75">
      <c r="A6" s="104" t="s">
        <v>115</v>
      </c>
      <c r="B6" s="105"/>
      <c r="C6" s="106"/>
      <c r="E6" s="43">
        <v>22</v>
      </c>
      <c r="H6" s="107">
        <f>E6*300/1000</f>
        <v>6.6</v>
      </c>
      <c r="I6" s="107"/>
      <c r="N6" s="3" t="s">
        <v>3</v>
      </c>
    </row>
    <row r="7" spans="1:14" ht="18.75">
      <c r="A7" s="104" t="s">
        <v>116</v>
      </c>
      <c r="B7" s="105"/>
      <c r="C7" s="106"/>
      <c r="E7" s="43">
        <v>16.100000000000001</v>
      </c>
      <c r="H7" s="107">
        <f>E7*300/1000</f>
        <v>4.83</v>
      </c>
      <c r="I7" s="107"/>
      <c r="N7" s="3" t="s">
        <v>4</v>
      </c>
    </row>
    <row r="8" spans="1:14" ht="18.75">
      <c r="N8" s="3" t="s">
        <v>5</v>
      </c>
    </row>
    <row r="9" spans="1:14" ht="18.75">
      <c r="N9" s="3" t="s">
        <v>6</v>
      </c>
    </row>
    <row r="11" spans="1:14" ht="24">
      <c r="A11" s="39" t="s">
        <v>58</v>
      </c>
      <c r="B11" s="111" t="s">
        <v>104</v>
      </c>
      <c r="C11" s="111"/>
      <c r="D11" s="40" t="s">
        <v>60</v>
      </c>
      <c r="E11" s="40" t="s">
        <v>105</v>
      </c>
      <c r="F11" s="40" t="s">
        <v>106</v>
      </c>
      <c r="G11" s="40">
        <v>652</v>
      </c>
      <c r="H11" s="40" t="s">
        <v>63</v>
      </c>
      <c r="I11" s="40" t="s">
        <v>64</v>
      </c>
    </row>
    <row r="12" spans="1:14">
      <c r="A12" s="110" t="s">
        <v>107</v>
      </c>
      <c r="B12" s="110"/>
      <c r="C12" s="110"/>
      <c r="D12" s="40" t="s">
        <v>108</v>
      </c>
      <c r="E12" s="40" t="s">
        <v>109</v>
      </c>
      <c r="F12" s="110" t="s">
        <v>110</v>
      </c>
      <c r="G12" s="110"/>
      <c r="H12" s="110" t="s">
        <v>111</v>
      </c>
      <c r="I12" s="110"/>
    </row>
    <row r="13" spans="1:14">
      <c r="A13" s="108" t="s">
        <v>112</v>
      </c>
      <c r="B13" s="108"/>
      <c r="C13" s="108"/>
      <c r="D13" s="41">
        <v>25</v>
      </c>
      <c r="E13" s="40">
        <v>10.85</v>
      </c>
      <c r="F13" s="109" t="s">
        <v>77</v>
      </c>
      <c r="G13" s="109"/>
      <c r="H13" s="107">
        <f>E13*652/1000</f>
        <v>7.0741999999999994</v>
      </c>
      <c r="I13" s="107"/>
    </row>
    <row r="14" spans="1:14">
      <c r="A14" s="108" t="s">
        <v>113</v>
      </c>
      <c r="B14" s="108"/>
      <c r="C14" s="108"/>
      <c r="D14" s="41">
        <v>150</v>
      </c>
      <c r="E14" s="40">
        <v>32</v>
      </c>
      <c r="F14" s="109" t="s">
        <v>77</v>
      </c>
      <c r="G14" s="109"/>
      <c r="H14" s="110">
        <f>E14*652/1000</f>
        <v>20.864000000000001</v>
      </c>
      <c r="I14" s="110"/>
    </row>
    <row r="15" spans="1:14">
      <c r="A15" s="104" t="s">
        <v>114</v>
      </c>
      <c r="B15" s="105"/>
      <c r="C15" s="106"/>
      <c r="D15" s="42"/>
      <c r="E15" s="42">
        <v>8.4</v>
      </c>
      <c r="F15" s="110"/>
      <c r="G15" s="110"/>
      <c r="H15" s="110">
        <f>E15*652/1000</f>
        <v>5.4767999999999999</v>
      </c>
      <c r="I15" s="110"/>
    </row>
    <row r="16" spans="1:14">
      <c r="A16" s="104" t="s">
        <v>115</v>
      </c>
      <c r="B16" s="105"/>
      <c r="C16" s="106"/>
      <c r="E16" s="43">
        <v>18</v>
      </c>
      <c r="H16" s="110">
        <f>E16*652/1000</f>
        <v>11.736000000000001</v>
      </c>
      <c r="I16" s="110"/>
    </row>
    <row r="17" spans="1:9">
      <c r="A17" s="104" t="s">
        <v>116</v>
      </c>
      <c r="B17" s="105"/>
      <c r="C17" s="106"/>
      <c r="E17" s="44">
        <v>11.6</v>
      </c>
      <c r="H17" s="110">
        <f>E17*652/1000</f>
        <v>7.5632000000000001</v>
      </c>
      <c r="I17" s="110"/>
    </row>
    <row r="21" spans="1:9" ht="24">
      <c r="A21" s="39" t="s">
        <v>58</v>
      </c>
      <c r="B21" s="111" t="s">
        <v>104</v>
      </c>
      <c r="C21" s="111"/>
      <c r="D21" s="40" t="s">
        <v>60</v>
      </c>
      <c r="E21" s="40" t="s">
        <v>105</v>
      </c>
      <c r="F21" s="40" t="s">
        <v>106</v>
      </c>
      <c r="G21" s="40">
        <v>652</v>
      </c>
      <c r="H21" s="40" t="s">
        <v>63</v>
      </c>
      <c r="I21" s="40" t="s">
        <v>64</v>
      </c>
    </row>
    <row r="22" spans="1:9">
      <c r="A22" s="110" t="s">
        <v>107</v>
      </c>
      <c r="B22" s="110"/>
      <c r="C22" s="110"/>
      <c r="D22" s="40" t="s">
        <v>108</v>
      </c>
      <c r="E22" s="40" t="s">
        <v>109</v>
      </c>
      <c r="F22" s="110" t="s">
        <v>110</v>
      </c>
      <c r="G22" s="110"/>
      <c r="H22" s="110" t="s">
        <v>111</v>
      </c>
      <c r="I22" s="110"/>
    </row>
    <row r="23" spans="1:9">
      <c r="A23" s="108" t="s">
        <v>112</v>
      </c>
      <c r="B23" s="108"/>
      <c r="C23" s="108"/>
      <c r="D23" s="41">
        <v>25</v>
      </c>
      <c r="E23" s="40">
        <v>5.33</v>
      </c>
      <c r="F23" s="109" t="s">
        <v>77</v>
      </c>
      <c r="G23" s="109"/>
      <c r="H23" s="107">
        <f>E23*652/1000</f>
        <v>3.4751599999999998</v>
      </c>
      <c r="I23" s="107"/>
    </row>
    <row r="24" spans="1:9">
      <c r="A24" s="108" t="s">
        <v>113</v>
      </c>
      <c r="B24" s="108"/>
      <c r="C24" s="108"/>
      <c r="D24" s="41">
        <v>150</v>
      </c>
      <c r="E24" s="40">
        <v>98</v>
      </c>
      <c r="F24" s="109" t="s">
        <v>77</v>
      </c>
      <c r="G24" s="109"/>
      <c r="H24" s="110">
        <f>E24*652/1000</f>
        <v>63.896000000000001</v>
      </c>
      <c r="I24" s="110"/>
    </row>
    <row r="25" spans="1:9">
      <c r="A25" s="104" t="s">
        <v>114</v>
      </c>
      <c r="B25" s="105"/>
      <c r="C25" s="106"/>
      <c r="D25" s="42"/>
      <c r="E25" s="42">
        <v>7.3</v>
      </c>
      <c r="F25" s="110"/>
      <c r="G25" s="110"/>
      <c r="H25" s="110">
        <f>E25*652/1000</f>
        <v>4.7595999999999998</v>
      </c>
      <c r="I25" s="110"/>
    </row>
    <row r="26" spans="1:9">
      <c r="A26" s="104" t="s">
        <v>115</v>
      </c>
      <c r="B26" s="105"/>
      <c r="C26" s="106"/>
      <c r="E26" s="43">
        <v>16</v>
      </c>
      <c r="H26" s="110">
        <f>E26*652/1000</f>
        <v>10.432</v>
      </c>
      <c r="I26" s="110"/>
    </row>
    <row r="27" spans="1:9">
      <c r="A27" s="104" t="s">
        <v>116</v>
      </c>
      <c r="B27" s="105"/>
      <c r="C27" s="106"/>
      <c r="E27" s="43">
        <v>29.1</v>
      </c>
      <c r="H27" s="110">
        <f>E27*652/1000</f>
        <v>18.973200000000002</v>
      </c>
      <c r="I27" s="110"/>
    </row>
    <row r="30" spans="1:9" ht="24">
      <c r="A30" s="39" t="s">
        <v>58</v>
      </c>
      <c r="B30" s="111" t="s">
        <v>104</v>
      </c>
      <c r="C30" s="111"/>
      <c r="D30" s="40" t="s">
        <v>60</v>
      </c>
      <c r="E30" s="40" t="s">
        <v>105</v>
      </c>
      <c r="F30" s="40" t="s">
        <v>106</v>
      </c>
      <c r="G30" s="40">
        <v>652</v>
      </c>
      <c r="H30" s="40" t="s">
        <v>63</v>
      </c>
      <c r="I30" s="40" t="s">
        <v>64</v>
      </c>
    </row>
    <row r="31" spans="1:9">
      <c r="A31" s="110" t="s">
        <v>107</v>
      </c>
      <c r="B31" s="110"/>
      <c r="C31" s="110"/>
      <c r="D31" s="40" t="s">
        <v>108</v>
      </c>
      <c r="E31" s="40" t="s">
        <v>109</v>
      </c>
      <c r="F31" s="110" t="s">
        <v>110</v>
      </c>
      <c r="G31" s="110"/>
      <c r="H31" s="110" t="s">
        <v>111</v>
      </c>
      <c r="I31" s="110"/>
    </row>
    <row r="32" spans="1:9">
      <c r="A32" s="108" t="s">
        <v>112</v>
      </c>
      <c r="B32" s="108"/>
      <c r="C32" s="108"/>
      <c r="D32" s="41">
        <v>25</v>
      </c>
      <c r="E32" s="40">
        <v>7.97</v>
      </c>
      <c r="F32" s="109" t="s">
        <v>77</v>
      </c>
      <c r="G32" s="109"/>
      <c r="H32" s="107">
        <f>E32*652/1000</f>
        <v>5.1964399999999999</v>
      </c>
      <c r="I32" s="107"/>
    </row>
    <row r="33" spans="1:11">
      <c r="A33" s="108" t="s">
        <v>113</v>
      </c>
      <c r="B33" s="108"/>
      <c r="C33" s="108"/>
      <c r="D33" s="41">
        <v>150</v>
      </c>
      <c r="E33" s="40">
        <v>119</v>
      </c>
      <c r="F33" s="109" t="s">
        <v>77</v>
      </c>
      <c r="G33" s="109"/>
      <c r="H33" s="110">
        <f>E33*652/1000</f>
        <v>77.587999999999994</v>
      </c>
      <c r="I33" s="110"/>
    </row>
    <row r="34" spans="1:11">
      <c r="A34" s="104" t="s">
        <v>114</v>
      </c>
      <c r="B34" s="105"/>
      <c r="C34" s="106"/>
      <c r="D34" s="42"/>
      <c r="E34" s="42">
        <v>6.9</v>
      </c>
      <c r="F34" s="110"/>
      <c r="G34" s="110"/>
      <c r="H34" s="110">
        <f>E34*652/1000</f>
        <v>4.4988000000000001</v>
      </c>
      <c r="I34" s="110"/>
    </row>
    <row r="35" spans="1:11">
      <c r="A35" s="104" t="s">
        <v>115</v>
      </c>
      <c r="B35" s="105"/>
      <c r="C35" s="106"/>
      <c r="E35" s="43">
        <v>47</v>
      </c>
      <c r="H35" s="110">
        <f>E35*652/1000</f>
        <v>30.643999999999998</v>
      </c>
      <c r="I35" s="110"/>
    </row>
    <row r="36" spans="1:11">
      <c r="A36" s="104" t="s">
        <v>116</v>
      </c>
      <c r="B36" s="105"/>
      <c r="C36" s="106"/>
      <c r="E36" s="43">
        <v>24.9</v>
      </c>
      <c r="H36" s="110">
        <f>E36*652/1000</f>
        <v>16.2348</v>
      </c>
      <c r="I36" s="110"/>
    </row>
    <row r="38" spans="1:11" ht="24">
      <c r="A38" s="39" t="s">
        <v>58</v>
      </c>
      <c r="B38" s="111" t="s">
        <v>104</v>
      </c>
      <c r="C38" s="111"/>
      <c r="D38" s="40" t="s">
        <v>60</v>
      </c>
      <c r="E38" s="40" t="s">
        <v>105</v>
      </c>
      <c r="F38" s="40" t="s">
        <v>106</v>
      </c>
      <c r="G38" s="40">
        <v>652</v>
      </c>
      <c r="H38" s="40" t="s">
        <v>63</v>
      </c>
      <c r="I38" s="40" t="s">
        <v>64</v>
      </c>
    </row>
    <row r="39" spans="1:11">
      <c r="A39" s="110" t="s">
        <v>107</v>
      </c>
      <c r="B39" s="110"/>
      <c r="C39" s="110"/>
      <c r="D39" s="40" t="s">
        <v>108</v>
      </c>
      <c r="E39" s="40" t="s">
        <v>109</v>
      </c>
      <c r="F39" s="110" t="s">
        <v>110</v>
      </c>
      <c r="G39" s="110"/>
      <c r="H39" s="110" t="s">
        <v>111</v>
      </c>
      <c r="I39" s="110"/>
    </row>
    <row r="40" spans="1:11">
      <c r="A40" s="108" t="s">
        <v>112</v>
      </c>
      <c r="B40" s="108"/>
      <c r="C40" s="108"/>
      <c r="D40" s="41">
        <v>25</v>
      </c>
      <c r="E40" s="40">
        <f>E32+E23+E13+E3</f>
        <v>27.909999999999997</v>
      </c>
      <c r="F40" s="109" t="s">
        <v>77</v>
      </c>
      <c r="G40" s="109"/>
      <c r="H40" s="107">
        <f>H32+H23+H13+H3</f>
        <v>16.873799999999999</v>
      </c>
      <c r="I40" s="107"/>
      <c r="K40">
        <f>E40/4</f>
        <v>6.9774999999999991</v>
      </c>
    </row>
    <row r="41" spans="1:11">
      <c r="A41" s="108" t="s">
        <v>113</v>
      </c>
      <c r="B41" s="108"/>
      <c r="C41" s="108"/>
      <c r="D41" s="41">
        <v>150</v>
      </c>
      <c r="E41" s="40">
        <f>E33+E24+E14+E4</f>
        <v>295</v>
      </c>
      <c r="F41" s="109" t="s">
        <v>77</v>
      </c>
      <c r="G41" s="109"/>
      <c r="H41" s="107">
        <f>H33+H24+H14+H4</f>
        <v>176.148</v>
      </c>
      <c r="I41" s="107"/>
      <c r="K41">
        <f>E41/4</f>
        <v>73.75</v>
      </c>
    </row>
    <row r="42" spans="1:11">
      <c r="A42" s="104" t="s">
        <v>114</v>
      </c>
      <c r="B42" s="105"/>
      <c r="C42" s="106"/>
      <c r="D42" s="42"/>
      <c r="E42" s="40">
        <f>E34+E25+E15+E5</f>
        <v>30.700000000000003</v>
      </c>
      <c r="F42" s="110"/>
      <c r="G42" s="110"/>
      <c r="H42" s="107">
        <f>H34+H25+H15+H5</f>
        <v>17.165199999999999</v>
      </c>
      <c r="I42" s="107"/>
      <c r="K42">
        <f>E42/4</f>
        <v>7.6750000000000007</v>
      </c>
    </row>
    <row r="43" spans="1:11">
      <c r="A43" s="104" t="s">
        <v>115</v>
      </c>
      <c r="B43" s="105"/>
      <c r="C43" s="106"/>
      <c r="E43" s="40">
        <f>E35+E26+E16+E6</f>
        <v>103</v>
      </c>
      <c r="H43" s="107">
        <f>H35+H26+H16+H6</f>
        <v>59.411999999999999</v>
      </c>
      <c r="I43" s="107"/>
      <c r="K43">
        <f>E43/4</f>
        <v>25.75</v>
      </c>
    </row>
    <row r="44" spans="1:11">
      <c r="A44" s="104" t="s">
        <v>116</v>
      </c>
      <c r="B44" s="105"/>
      <c r="C44" s="106"/>
      <c r="E44" s="40">
        <f>E36+E27+E17+E7</f>
        <v>81.699999999999989</v>
      </c>
      <c r="H44" s="107">
        <f>H36+H27+H17+H7</f>
        <v>47.601199999999999</v>
      </c>
      <c r="I44" s="107"/>
      <c r="K44">
        <f>E44/4</f>
        <v>20.424999999999997</v>
      </c>
    </row>
  </sheetData>
  <mergeCells count="85">
    <mergeCell ref="B1:C1"/>
    <mergeCell ref="A2:C2"/>
    <mergeCell ref="F2:G2"/>
    <mergeCell ref="H2:I2"/>
    <mergeCell ref="A3:C3"/>
    <mergeCell ref="F3:G3"/>
    <mergeCell ref="H3:I3"/>
    <mergeCell ref="A4:C4"/>
    <mergeCell ref="F4:G4"/>
    <mergeCell ref="H4:I4"/>
    <mergeCell ref="A5:C5"/>
    <mergeCell ref="F5:G5"/>
    <mergeCell ref="H5:I5"/>
    <mergeCell ref="B11:C11"/>
    <mergeCell ref="A6:C6"/>
    <mergeCell ref="A7:C7"/>
    <mergeCell ref="A12:C12"/>
    <mergeCell ref="F12:G12"/>
    <mergeCell ref="H12:I12"/>
    <mergeCell ref="A13:C13"/>
    <mergeCell ref="F13:G13"/>
    <mergeCell ref="H13:I13"/>
    <mergeCell ref="A14:C14"/>
    <mergeCell ref="F14:G14"/>
    <mergeCell ref="H14:I14"/>
    <mergeCell ref="A15:C15"/>
    <mergeCell ref="F15:G15"/>
    <mergeCell ref="H15:I15"/>
    <mergeCell ref="F23:G23"/>
    <mergeCell ref="H23:I23"/>
    <mergeCell ref="A24:C24"/>
    <mergeCell ref="F24:G24"/>
    <mergeCell ref="H24:I24"/>
    <mergeCell ref="B21:C21"/>
    <mergeCell ref="A22:C22"/>
    <mergeCell ref="F22:G22"/>
    <mergeCell ref="H22:I22"/>
    <mergeCell ref="F31:G31"/>
    <mergeCell ref="H31:I31"/>
    <mergeCell ref="A32:C32"/>
    <mergeCell ref="F32:G32"/>
    <mergeCell ref="H32:I32"/>
    <mergeCell ref="A25:C25"/>
    <mergeCell ref="F25:G25"/>
    <mergeCell ref="H25:I25"/>
    <mergeCell ref="B30:C30"/>
    <mergeCell ref="H35:I35"/>
    <mergeCell ref="H36:I36"/>
    <mergeCell ref="A33:C33"/>
    <mergeCell ref="F33:G33"/>
    <mergeCell ref="H33:I33"/>
    <mergeCell ref="A34:C34"/>
    <mergeCell ref="F34:G34"/>
    <mergeCell ref="H34:I34"/>
    <mergeCell ref="H6:I6"/>
    <mergeCell ref="H7:I7"/>
    <mergeCell ref="H16:I16"/>
    <mergeCell ref="H17:I17"/>
    <mergeCell ref="H26:I26"/>
    <mergeCell ref="H27:I27"/>
    <mergeCell ref="A16:C16"/>
    <mergeCell ref="A17:C17"/>
    <mergeCell ref="A26:C26"/>
    <mergeCell ref="A27:C27"/>
    <mergeCell ref="A35:C35"/>
    <mergeCell ref="A36:C36"/>
    <mergeCell ref="A31:C31"/>
    <mergeCell ref="A23:C23"/>
    <mergeCell ref="A40:C40"/>
    <mergeCell ref="F40:G40"/>
    <mergeCell ref="H40:I40"/>
    <mergeCell ref="A43:C43"/>
    <mergeCell ref="H43:I43"/>
    <mergeCell ref="B38:C38"/>
    <mergeCell ref="A39:C39"/>
    <mergeCell ref="F39:G39"/>
    <mergeCell ref="H39:I39"/>
    <mergeCell ref="A44:C44"/>
    <mergeCell ref="H44:I44"/>
    <mergeCell ref="A41:C41"/>
    <mergeCell ref="F41:G41"/>
    <mergeCell ref="H41:I41"/>
    <mergeCell ref="A42:C42"/>
    <mergeCell ref="F42:G42"/>
    <mergeCell ref="H42:I42"/>
  </mergeCells>
  <phoneticPr fontId="1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总表</vt:lpstr>
      <vt:lpstr>噪音</vt:lpstr>
      <vt:lpstr>气</vt:lpstr>
      <vt:lpstr>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2019-03-27T03:07:16Z</dcterms:modified>
</cp:coreProperties>
</file>